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MMC-USER-1\Downloads\"/>
    </mc:Choice>
  </mc:AlternateContent>
  <xr:revisionPtr revIDLastSave="0" documentId="8_{2013C43C-EDAD-4BE1-B64B-A149E6D90DB9}" xr6:coauthVersionLast="47" xr6:coauthVersionMax="47" xr10:uidLastSave="{00000000-0000-0000-0000-000000000000}"/>
  <bookViews>
    <workbookView showSheetTabs="0" xWindow="28680" yWindow="-120" windowWidth="29040" windowHeight="15720" firstSheet="2" xr2:uid="{00000000-000D-0000-FFFF-FFFF00000000}"/>
  </bookViews>
  <sheets>
    <sheet name="Sheet4" sheetId="10" r:id="rId1"/>
    <sheet name="Sheet4 (2)" sheetId="11" r:id="rId2"/>
    <sheet name="Sheet6" sheetId="13" r:id="rId3"/>
    <sheet name="Sheet1" sheetId="1" r:id="rId4"/>
    <sheet name="Sheet1 (2)" sheetId="4" r:id="rId5"/>
    <sheet name="Sheet1 (3)" sheetId="5" r:id="rId6"/>
    <sheet name="Sheet1 (4)" sheetId="6" r:id="rId7"/>
    <sheet name="Sheet1 (5)" sheetId="7" r:id="rId8"/>
    <sheet name="Sheet1 (6)" sheetId="8" r:id="rId9"/>
    <sheet name="Sheet1 (7)" sheetId="9" r:id="rId10"/>
    <sheet name="Sheet2" sheetId="2" r:id="rId11"/>
    <sheet name="Sheet5" sheetId="12" r:id="rId12"/>
    <sheet name="Sheet3" sheetId="3" r:id="rId13"/>
    <sheet name="Sheet7" sheetId="14" r:id="rId14"/>
    <sheet name="Sheet7 (2)" sheetId="15" r:id="rId15"/>
    <sheet name="Sheet7 (3)" sheetId="16" r:id="rId16"/>
    <sheet name="Sheet7 (4)" sheetId="17" r:id="rId17"/>
    <sheet name="Sheet7 (5)" sheetId="18" r:id="rId18"/>
    <sheet name="Sheet7 (6)" sheetId="19" r:id="rId19"/>
    <sheet name="Sheet7 (7)" sheetId="20" r:id="rId20"/>
    <sheet name="ReportFA" sheetId="21" r:id="rId21"/>
    <sheet name="ReportPA" sheetId="33" r:id="rId22"/>
    <sheet name="Table1" sheetId="23" r:id="rId23"/>
    <sheet name="Table2" sheetId="24" r:id="rId24"/>
    <sheet name="Table3" sheetId="25" r:id="rId25"/>
    <sheet name="Table4" sheetId="69" r:id="rId26"/>
    <sheet name="Table1.1" sheetId="74" r:id="rId27"/>
    <sheet name="Table5" sheetId="70" r:id="rId28"/>
    <sheet name="Table6" sheetId="28" r:id="rId29"/>
    <sheet name="Table7" sheetId="29" r:id="rId30"/>
    <sheet name="Table8" sheetId="30" r:id="rId31"/>
    <sheet name="Sheet2 (2)" sheetId="71" r:id="rId32"/>
    <sheet name="Sheet8" sheetId="72" r:id="rId33"/>
    <sheet name="Sheet9" sheetId="73" r:id="rId34"/>
  </sheets>
  <definedNames>
    <definedName name="_ftn1" localSheetId="3">Sheet1!$D$6</definedName>
    <definedName name="_ftn1" localSheetId="4">'Sheet1 (2)'!#REF!</definedName>
    <definedName name="_ftn1" localSheetId="5">'Sheet1 (3)'!#REF!</definedName>
    <definedName name="_ftn1" localSheetId="6">'Sheet1 (4)'!#REF!</definedName>
    <definedName name="_ftn1" localSheetId="7">'Sheet1 (5)'!#REF!</definedName>
    <definedName name="_ftn1" localSheetId="8">'Sheet1 (6)'!#REF!</definedName>
    <definedName name="_ftn1" localSheetId="9">'Sheet1 (7)'!#REF!</definedName>
    <definedName name="_ftn2" localSheetId="10">Sheet2!$C$89</definedName>
    <definedName name="_ftn2" localSheetId="31">'Sheet2 (2)'!$C$89</definedName>
    <definedName name="_ftn3" localSheetId="10">Sheet2!$C$90</definedName>
    <definedName name="_ftn3" localSheetId="31">'Sheet2 (2)'!$C$90</definedName>
    <definedName name="_ftnref1" localSheetId="3">Sheet1!#REF!</definedName>
    <definedName name="_ftnref1" localSheetId="4">'Sheet1 (2)'!#REF!</definedName>
    <definedName name="_ftnref1" localSheetId="5">'Sheet1 (3)'!#REF!</definedName>
    <definedName name="_ftnref1" localSheetId="6">'Sheet1 (4)'!#REF!</definedName>
    <definedName name="_ftnref1" localSheetId="7">'Sheet1 (5)'!#REF!</definedName>
    <definedName name="_ftnref1" localSheetId="8">'Sheet1 (6)'!#REF!</definedName>
    <definedName name="_ftnref1" localSheetId="9">'Sheet1 (7)'!#REF!</definedName>
    <definedName name="_ftnref2" localSheetId="10">Sheet2!$I$67</definedName>
    <definedName name="_ftnref2" localSheetId="31">'Sheet2 (2)'!$I$70</definedName>
    <definedName name="_ftnref3" localSheetId="10">Sheet2!#REF!</definedName>
    <definedName name="_ftnref3" localSheetId="31">'Sheet2 (2)'!#REF!</definedName>
    <definedName name="OLE_LINK47" localSheetId="3">Sheet1!#REF!</definedName>
    <definedName name="OLE_LINK47" localSheetId="4">'Sheet1 (2)'!#REF!</definedName>
    <definedName name="OLE_LINK47" localSheetId="5">'Sheet1 (3)'!#REF!</definedName>
    <definedName name="OLE_LINK47" localSheetId="6">'Sheet1 (4)'!#REF!</definedName>
    <definedName name="OLE_LINK47" localSheetId="7">'Sheet1 (5)'!#REF!</definedName>
    <definedName name="OLE_LINK47" localSheetId="8">'Sheet1 (6)'!$E$23</definedName>
    <definedName name="OLE_LINK47" localSheetId="9">'Sheet1 (7)'!#REF!</definedName>
    <definedName name="OLE_LINK59" localSheetId="3">Sheet1!$E$23</definedName>
    <definedName name="OLE_LINK59" localSheetId="4">'Sheet1 (2)'!#REF!</definedName>
    <definedName name="OLE_LINK59" localSheetId="5">'Sheet1 (3)'!#REF!</definedName>
    <definedName name="OLE_LINK59" localSheetId="6">'Sheet1 (4)'!#REF!</definedName>
    <definedName name="OLE_LINK59" localSheetId="7">'Sheet1 (5)'!#REF!</definedName>
    <definedName name="OLE_LINK59" localSheetId="8">'Sheet1 (6)'!#REF!</definedName>
    <definedName name="OLE_LINK59" localSheetId="9">'Sheet1 (7)'!#REF!</definedName>
    <definedName name="OLE_LINK9" localSheetId="3">Sheet1!$D$6</definedName>
    <definedName name="OLE_LINK9" localSheetId="4">'Sheet1 (2)'!#REF!</definedName>
    <definedName name="OLE_LINK9" localSheetId="5">'Sheet1 (3)'!#REF!</definedName>
    <definedName name="OLE_LINK9" localSheetId="6">'Sheet1 (4)'!#REF!</definedName>
    <definedName name="OLE_LINK9" localSheetId="7">'Sheet1 (5)'!#REF!</definedName>
    <definedName name="OLE_LINK9" localSheetId="8">'Sheet1 (6)'!#REF!</definedName>
    <definedName name="OLE_LINK9" localSheetId="9">'Sheet1 (7)'!#REF!</definedName>
    <definedName name="_xlnm.Print_Area" localSheetId="20">ReportFA!$A$1:$N$331</definedName>
    <definedName name="_xlnm.Print_Area" localSheetId="21">ReportPA!$A$1:$N$318</definedName>
    <definedName name="_xlnm.Print_Area" localSheetId="0">Sheet4!$A$1:$Z$94</definedName>
    <definedName name="_xlnm.Print_Area" localSheetId="33">Sheet9!$A$1:$L$60</definedName>
    <definedName name="_xlnm.Print_Titles" localSheetId="24">Table3!$1:$8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7" i="10" l="1"/>
  <c r="I67" i="10"/>
  <c r="C23" i="20"/>
  <c r="C14" i="20"/>
  <c r="N11" i="20"/>
  <c r="C11" i="20" s="1"/>
  <c r="M11" i="20"/>
  <c r="L11" i="20"/>
  <c r="K11" i="20"/>
  <c r="J11" i="20"/>
  <c r="I11" i="20"/>
  <c r="H11" i="20"/>
  <c r="G11" i="20"/>
  <c r="F11" i="20"/>
  <c r="E11" i="20"/>
  <c r="D11" i="20"/>
  <c r="N10" i="20"/>
  <c r="M10" i="20"/>
  <c r="L10" i="20"/>
  <c r="K10" i="20"/>
  <c r="J10" i="20"/>
  <c r="I10" i="20"/>
  <c r="H10" i="20"/>
  <c r="G10" i="20"/>
  <c r="F10" i="20"/>
  <c r="E10" i="20"/>
  <c r="D10" i="20"/>
  <c r="C10" i="20"/>
  <c r="N9" i="20"/>
  <c r="C9" i="20" s="1"/>
  <c r="M9" i="20"/>
  <c r="L9" i="20"/>
  <c r="K9" i="20"/>
  <c r="J9" i="20"/>
  <c r="I9" i="20"/>
  <c r="H9" i="20"/>
  <c r="G9" i="20"/>
  <c r="F9" i="20"/>
  <c r="E9" i="20"/>
  <c r="D9" i="20"/>
  <c r="N8" i="20"/>
  <c r="M8" i="20"/>
  <c r="L8" i="20"/>
  <c r="K8" i="20"/>
  <c r="J8" i="20"/>
  <c r="I8" i="20"/>
  <c r="H8" i="20"/>
  <c r="G8" i="20"/>
  <c r="F8" i="20"/>
  <c r="E8" i="20"/>
  <c r="D8" i="20"/>
  <c r="C8" i="20"/>
  <c r="N7" i="20"/>
  <c r="C7" i="20" s="1"/>
  <c r="M7" i="20"/>
  <c r="L7" i="20"/>
  <c r="K7" i="20"/>
  <c r="J7" i="20"/>
  <c r="I7" i="20"/>
  <c r="H7" i="20"/>
  <c r="G7" i="20"/>
  <c r="F7" i="20"/>
  <c r="E7" i="20"/>
  <c r="D7" i="20"/>
  <c r="N6" i="20"/>
  <c r="M6" i="20"/>
  <c r="L6" i="20"/>
  <c r="K6" i="20"/>
  <c r="J6" i="20"/>
  <c r="I6" i="20"/>
  <c r="H6" i="20"/>
  <c r="G6" i="20"/>
  <c r="F6" i="20"/>
  <c r="E6" i="20"/>
  <c r="D6" i="20"/>
  <c r="C6" i="20"/>
  <c r="C26" i="19"/>
  <c r="C25" i="19"/>
  <c r="C24" i="19"/>
  <c r="C23" i="19"/>
  <c r="C17" i="19"/>
  <c r="C16" i="19"/>
  <c r="C15" i="19"/>
  <c r="C14" i="19"/>
  <c r="C9" i="19"/>
  <c r="C8" i="19"/>
  <c r="C7" i="19"/>
  <c r="C6" i="19"/>
  <c r="C26" i="18"/>
  <c r="C25" i="18"/>
  <c r="C24" i="18"/>
  <c r="C23" i="18"/>
  <c r="C17" i="18"/>
  <c r="C16" i="18"/>
  <c r="C15" i="18"/>
  <c r="C14" i="18"/>
  <c r="C9" i="18"/>
  <c r="C8" i="18"/>
  <c r="C7" i="18"/>
  <c r="C6" i="18"/>
  <c r="C24" i="17"/>
  <c r="C23" i="17"/>
  <c r="C15" i="17"/>
  <c r="C14" i="17"/>
  <c r="C7" i="17"/>
  <c r="C6" i="17"/>
  <c r="C27" i="16"/>
  <c r="C26" i="16"/>
  <c r="C25" i="16"/>
  <c r="C24" i="16"/>
  <c r="C23" i="16"/>
  <c r="C18" i="16"/>
  <c r="C17" i="16"/>
  <c r="C16" i="16"/>
  <c r="C15" i="16"/>
  <c r="C14" i="16"/>
  <c r="C10" i="16"/>
  <c r="C9" i="16"/>
  <c r="C8" i="16"/>
  <c r="C7" i="16"/>
  <c r="C6" i="16"/>
  <c r="C20" i="15"/>
  <c r="C19" i="15"/>
  <c r="C18" i="15"/>
  <c r="C14" i="15"/>
  <c r="C13" i="15"/>
  <c r="C12" i="15"/>
  <c r="C8" i="15"/>
  <c r="C7" i="15"/>
  <c r="C6" i="15"/>
  <c r="C18" i="14"/>
  <c r="C17" i="14"/>
  <c r="C13" i="14"/>
  <c r="C12" i="14"/>
  <c r="C8" i="14"/>
  <c r="C7" i="14"/>
  <c r="C6" i="14"/>
  <c r="BE14" i="20"/>
  <c r="BA14" i="20"/>
  <c r="AW14" i="20"/>
  <c r="AS14" i="20"/>
  <c r="AO14" i="20"/>
  <c r="AK14" i="20"/>
  <c r="AG14" i="20"/>
  <c r="AC14" i="20"/>
  <c r="Y14" i="20"/>
  <c r="AF14" i="19"/>
  <c r="AB14" i="19"/>
  <c r="X17" i="19"/>
  <c r="X14" i="19"/>
  <c r="T17" i="19"/>
  <c r="T16" i="19"/>
  <c r="T15" i="19"/>
  <c r="T14" i="19"/>
  <c r="P17" i="19"/>
  <c r="P16" i="19"/>
  <c r="P15" i="19"/>
  <c r="P14" i="19"/>
  <c r="L17" i="19"/>
  <c r="L16" i="19"/>
  <c r="L15" i="19"/>
  <c r="L14" i="19"/>
  <c r="AB14" i="18"/>
  <c r="X14" i="18"/>
  <c r="T16" i="18"/>
  <c r="T15" i="18"/>
  <c r="T14" i="18"/>
  <c r="P16" i="18"/>
  <c r="P15" i="18"/>
  <c r="P14" i="18"/>
  <c r="L17" i="18"/>
  <c r="L16" i="18"/>
  <c r="L15" i="18"/>
  <c r="L14" i="18"/>
  <c r="AN14" i="17"/>
  <c r="AJ15" i="17"/>
  <c r="AJ14" i="17"/>
  <c r="AF15" i="17"/>
  <c r="AF14" i="17"/>
  <c r="AB15" i="17"/>
  <c r="AB14" i="17"/>
  <c r="X15" i="17"/>
  <c r="X14" i="17"/>
  <c r="T15" i="17"/>
  <c r="T14" i="17"/>
  <c r="P15" i="17"/>
  <c r="P14" i="17"/>
  <c r="L15" i="17"/>
  <c r="L14" i="17"/>
  <c r="AN16" i="16"/>
  <c r="AJ16" i="16"/>
  <c r="AF16" i="16"/>
  <c r="AB16" i="16"/>
  <c r="AB14" i="16"/>
  <c r="X17" i="16"/>
  <c r="X16" i="16"/>
  <c r="X14" i="16"/>
  <c r="T17" i="16"/>
  <c r="T16" i="16"/>
  <c r="T14" i="16"/>
  <c r="P17" i="16"/>
  <c r="P16" i="16"/>
  <c r="P15" i="16"/>
  <c r="P14" i="16"/>
  <c r="L18" i="16"/>
  <c r="L17" i="16"/>
  <c r="L16" i="16"/>
  <c r="L15" i="16"/>
  <c r="L14" i="16"/>
  <c r="AJ14" i="15"/>
  <c r="AF14" i="15"/>
  <c r="AF13" i="15"/>
  <c r="AB14" i="15"/>
  <c r="AB13" i="15"/>
  <c r="X14" i="15"/>
  <c r="X13" i="15"/>
  <c r="T14" i="15"/>
  <c r="T13" i="15"/>
  <c r="T12" i="15"/>
  <c r="P14" i="15"/>
  <c r="P13" i="15"/>
  <c r="P12" i="15"/>
  <c r="L14" i="15"/>
  <c r="L13" i="15"/>
  <c r="L12" i="15"/>
  <c r="AJ12" i="14"/>
  <c r="AF13" i="14"/>
  <c r="AF12" i="14"/>
  <c r="AB13" i="14"/>
  <c r="AB12" i="14"/>
  <c r="AB11" i="14"/>
  <c r="X13" i="14"/>
  <c r="X12" i="14"/>
  <c r="X11" i="14"/>
  <c r="T13" i="14"/>
  <c r="T12" i="14"/>
  <c r="T11" i="14"/>
  <c r="P13" i="14"/>
  <c r="P11" i="14"/>
  <c r="P12" i="14"/>
  <c r="L13" i="14"/>
  <c r="L12" i="14"/>
  <c r="L11" i="14"/>
  <c r="M11" i="14" s="1"/>
  <c r="BE23" i="20"/>
  <c r="BA23" i="20"/>
  <c r="AW23" i="20"/>
  <c r="AS23" i="20"/>
  <c r="AO23" i="20"/>
  <c r="AK23" i="20"/>
  <c r="AG23" i="20"/>
  <c r="AC23" i="20"/>
  <c r="Y23" i="20"/>
  <c r="AF23" i="19"/>
  <c r="AB23" i="19"/>
  <c r="X26" i="19"/>
  <c r="X23" i="19"/>
  <c r="T26" i="19"/>
  <c r="T25" i="19"/>
  <c r="T24" i="19"/>
  <c r="T23" i="19"/>
  <c r="P26" i="19"/>
  <c r="P25" i="19"/>
  <c r="P24" i="19"/>
  <c r="P23" i="19"/>
  <c r="L26" i="19"/>
  <c r="L25" i="19"/>
  <c r="L24" i="19"/>
  <c r="L23" i="19"/>
  <c r="AB23" i="18"/>
  <c r="X23" i="18"/>
  <c r="T25" i="18"/>
  <c r="T24" i="18"/>
  <c r="T23" i="18"/>
  <c r="P25" i="18"/>
  <c r="P24" i="18"/>
  <c r="P23" i="18"/>
  <c r="L26" i="18"/>
  <c r="L25" i="18"/>
  <c r="L24" i="18"/>
  <c r="L23" i="18"/>
  <c r="AN23" i="17"/>
  <c r="AJ24" i="17"/>
  <c r="AJ23" i="17"/>
  <c r="AF24" i="17"/>
  <c r="AF23" i="17"/>
  <c r="AB24" i="17"/>
  <c r="AB23" i="17"/>
  <c r="X24" i="17"/>
  <c r="X23" i="17"/>
  <c r="T24" i="17"/>
  <c r="T23" i="17"/>
  <c r="P24" i="17"/>
  <c r="P23" i="17"/>
  <c r="L24" i="17"/>
  <c r="L23" i="17"/>
  <c r="AN25" i="16"/>
  <c r="AJ25" i="16"/>
  <c r="AF25" i="16"/>
  <c r="AB25" i="16"/>
  <c r="AB23" i="16"/>
  <c r="X26" i="16"/>
  <c r="X25" i="16"/>
  <c r="X23" i="16"/>
  <c r="T26" i="16"/>
  <c r="T25" i="16"/>
  <c r="T23" i="16"/>
  <c r="P26" i="16"/>
  <c r="P25" i="16"/>
  <c r="P24" i="16"/>
  <c r="P23" i="16"/>
  <c r="L27" i="16"/>
  <c r="L26" i="16"/>
  <c r="L25" i="16"/>
  <c r="L24" i="16"/>
  <c r="L23" i="16"/>
  <c r="AJ20" i="15"/>
  <c r="AF20" i="15"/>
  <c r="AF19" i="15"/>
  <c r="AB20" i="15"/>
  <c r="AB19" i="15"/>
  <c r="X20" i="15"/>
  <c r="X19" i="15"/>
  <c r="T20" i="15"/>
  <c r="T19" i="15"/>
  <c r="T18" i="15"/>
  <c r="P20" i="15"/>
  <c r="P19" i="15"/>
  <c r="P18" i="15"/>
  <c r="L20" i="15"/>
  <c r="L19" i="15"/>
  <c r="L18" i="15"/>
  <c r="AJ17" i="14"/>
  <c r="AF18" i="14"/>
  <c r="AF17" i="14"/>
  <c r="AB18" i="14"/>
  <c r="AB17" i="14"/>
  <c r="AB16" i="14"/>
  <c r="X18" i="14"/>
  <c r="X17" i="14"/>
  <c r="X16" i="14"/>
  <c r="T18" i="14"/>
  <c r="T17" i="14"/>
  <c r="T16" i="14"/>
  <c r="P18" i="14"/>
  <c r="P17" i="14"/>
  <c r="P16" i="14"/>
  <c r="L18" i="14"/>
  <c r="L17" i="14"/>
  <c r="L16" i="14"/>
  <c r="AB8" i="71"/>
  <c r="AC8" i="71"/>
  <c r="AE8" i="71"/>
  <c r="AB9" i="71"/>
  <c r="AC9" i="71"/>
  <c r="AE9" i="71"/>
  <c r="T62" i="10" l="1"/>
  <c r="T60" i="10"/>
  <c r="T58" i="10"/>
  <c r="T56" i="10"/>
  <c r="T54" i="10"/>
  <c r="T52" i="10"/>
  <c r="T50" i="10"/>
  <c r="N12" i="10" l="1"/>
  <c r="AL17" i="14"/>
  <c r="AJ7" i="14"/>
  <c r="AL7" i="14" s="1"/>
  <c r="AF7" i="14"/>
  <c r="AB7" i="14"/>
  <c r="X7" i="14"/>
  <c r="AL12" i="14"/>
  <c r="AH12" i="14"/>
  <c r="AX37" i="1"/>
  <c r="AW37" i="1"/>
  <c r="AV37" i="1"/>
  <c r="AU37" i="1"/>
  <c r="AT37" i="1"/>
  <c r="AK37" i="1"/>
  <c r="AJ37" i="1"/>
  <c r="AI37" i="1"/>
  <c r="AH37" i="1"/>
  <c r="AG37" i="1"/>
  <c r="AF37" i="1"/>
  <c r="AE37" i="1"/>
  <c r="AD37" i="1"/>
  <c r="E37" i="1"/>
  <c r="AN37" i="1" s="1"/>
  <c r="H36" i="1"/>
  <c r="H35" i="1"/>
  <c r="AX34" i="1"/>
  <c r="AW34" i="1"/>
  <c r="AV34" i="1"/>
  <c r="AU34" i="1"/>
  <c r="AT34" i="1"/>
  <c r="AK34" i="1"/>
  <c r="AJ34" i="1"/>
  <c r="AI34" i="1"/>
  <c r="AH34" i="1"/>
  <c r="AG34" i="1"/>
  <c r="AF34" i="1"/>
  <c r="AE34" i="1"/>
  <c r="AD34" i="1"/>
  <c r="E34" i="1"/>
  <c r="AN34" i="1" s="1"/>
  <c r="H33" i="1"/>
  <c r="H32" i="1"/>
  <c r="AL14" i="15"/>
  <c r="AH14" i="15"/>
  <c r="AH13" i="15"/>
  <c r="AD13" i="15"/>
  <c r="U12" i="15"/>
  <c r="AJ8" i="15"/>
  <c r="AL8" i="15" s="1"/>
  <c r="AF8" i="15"/>
  <c r="AH8" i="15" s="1"/>
  <c r="AB8" i="15"/>
  <c r="AF7" i="15"/>
  <c r="AH7" i="15" s="1"/>
  <c r="AB7" i="15"/>
  <c r="AD7" i="15" s="1"/>
  <c r="X7" i="15"/>
  <c r="Z7" i="15" s="1"/>
  <c r="T6" i="15"/>
  <c r="V6" i="15" s="1"/>
  <c r="P6" i="15"/>
  <c r="R6" i="15" s="1"/>
  <c r="V12" i="15" l="1"/>
  <c r="AO37" i="1"/>
  <c r="AP37" i="1"/>
  <c r="AK7" i="14"/>
  <c r="AK12" i="14"/>
  <c r="AM37" i="1"/>
  <c r="AQ37" i="1"/>
  <c r="AR37" i="1"/>
  <c r="AM34" i="1"/>
  <c r="AO34" i="1"/>
  <c r="AP34" i="1"/>
  <c r="AQ34" i="1"/>
  <c r="AR34" i="1"/>
  <c r="AK14" i="15"/>
  <c r="AG14" i="15"/>
  <c r="AG13" i="15"/>
  <c r="AC13" i="15"/>
  <c r="AK8" i="15"/>
  <c r="AG8" i="15"/>
  <c r="AG7" i="15"/>
  <c r="AC7" i="15"/>
  <c r="U6" i="15"/>
  <c r="AX54" i="4"/>
  <c r="AW54" i="4"/>
  <c r="AV54" i="4"/>
  <c r="AU54" i="4"/>
  <c r="AT54" i="4"/>
  <c r="AK54" i="4"/>
  <c r="AJ54" i="4"/>
  <c r="AI54" i="4"/>
  <c r="AH54" i="4"/>
  <c r="AG54" i="4"/>
  <c r="AF54" i="4"/>
  <c r="AE54" i="4"/>
  <c r="AD54" i="4"/>
  <c r="E54" i="4"/>
  <c r="AN54" i="4" s="1"/>
  <c r="H53" i="4"/>
  <c r="H52" i="4"/>
  <c r="AX51" i="4"/>
  <c r="AW51" i="4"/>
  <c r="AV51" i="4"/>
  <c r="AU51" i="4"/>
  <c r="AT51" i="4"/>
  <c r="AK51" i="4"/>
  <c r="AJ51" i="4"/>
  <c r="AI51" i="4"/>
  <c r="AH51" i="4"/>
  <c r="AG51" i="4"/>
  <c r="AF51" i="4"/>
  <c r="AE51" i="4"/>
  <c r="AD51" i="4"/>
  <c r="E51" i="4"/>
  <c r="AN51" i="4" s="1"/>
  <c r="H50" i="4"/>
  <c r="H49" i="4"/>
  <c r="AX31" i="4"/>
  <c r="AW31" i="4"/>
  <c r="AV31" i="4"/>
  <c r="AU31" i="4"/>
  <c r="AT31" i="4"/>
  <c r="AK31" i="4"/>
  <c r="AJ31" i="4"/>
  <c r="AI31" i="4"/>
  <c r="AH31" i="4"/>
  <c r="AG31" i="4"/>
  <c r="AF31" i="4"/>
  <c r="AE31" i="4"/>
  <c r="AD31" i="4"/>
  <c r="E31" i="4"/>
  <c r="AN31" i="4" s="1"/>
  <c r="H30" i="4"/>
  <c r="H29" i="4"/>
  <c r="AX28" i="4"/>
  <c r="AW28" i="4"/>
  <c r="AV28" i="4"/>
  <c r="AU28" i="4"/>
  <c r="AT28" i="4"/>
  <c r="AK28" i="4"/>
  <c r="AJ28" i="4"/>
  <c r="AI28" i="4"/>
  <c r="AH28" i="4"/>
  <c r="AG28" i="4"/>
  <c r="AF28" i="4"/>
  <c r="AE28" i="4"/>
  <c r="AD28" i="4"/>
  <c r="E28" i="4"/>
  <c r="AN28" i="4" s="1"/>
  <c r="H27" i="4"/>
  <c r="H26" i="4"/>
  <c r="AX11" i="4"/>
  <c r="AW11" i="4"/>
  <c r="AV11" i="4"/>
  <c r="AU11" i="4"/>
  <c r="AT11" i="4"/>
  <c r="AK11" i="4"/>
  <c r="AJ11" i="4"/>
  <c r="AI11" i="4"/>
  <c r="AH11" i="4"/>
  <c r="AG11" i="4"/>
  <c r="AF11" i="4"/>
  <c r="AE11" i="4"/>
  <c r="AD11" i="4"/>
  <c r="E11" i="4"/>
  <c r="AN11" i="4" s="1"/>
  <c r="H10" i="4"/>
  <c r="H9" i="4"/>
  <c r="AP54" i="4" l="1"/>
  <c r="AO54" i="4"/>
  <c r="AP51" i="4"/>
  <c r="AP31" i="4"/>
  <c r="AM54" i="4"/>
  <c r="AQ54" i="4"/>
  <c r="AO51" i="4"/>
  <c r="AR54" i="4"/>
  <c r="AM51" i="4"/>
  <c r="AQ51" i="4"/>
  <c r="AO31" i="4"/>
  <c r="AR51" i="4"/>
  <c r="AQ28" i="4"/>
  <c r="AM31" i="4"/>
  <c r="AQ31" i="4"/>
  <c r="AR31" i="4"/>
  <c r="AO28" i="4"/>
  <c r="AP28" i="4"/>
  <c r="AR28" i="4"/>
  <c r="AQ11" i="4"/>
  <c r="AM28" i="4"/>
  <c r="AO11" i="4"/>
  <c r="AP11" i="4"/>
  <c r="AR11" i="4"/>
  <c r="AM11" i="4"/>
  <c r="AA14" i="20"/>
  <c r="CO23" i="20" l="1"/>
  <c r="CP23" i="20" s="1"/>
  <c r="CK23" i="20"/>
  <c r="CL23" i="20" s="1"/>
  <c r="CG23" i="20"/>
  <c r="CI23" i="20" s="1"/>
  <c r="CC23" i="20"/>
  <c r="CE23" i="20" s="1"/>
  <c r="BY23" i="20"/>
  <c r="BZ23" i="20" s="1"/>
  <c r="BU23" i="20"/>
  <c r="BV23" i="20" s="1"/>
  <c r="BQ23" i="20"/>
  <c r="BS23" i="20" s="1"/>
  <c r="BM23" i="20"/>
  <c r="BO23" i="20" s="1"/>
  <c r="BI23" i="20"/>
  <c r="BJ23" i="20" s="1"/>
  <c r="BG23" i="20"/>
  <c r="BC23" i="20"/>
  <c r="AY23" i="20"/>
  <c r="AT23" i="20"/>
  <c r="AP23" i="20"/>
  <c r="AI23" i="20"/>
  <c r="AD23" i="20"/>
  <c r="AA23" i="20"/>
  <c r="R23" i="20"/>
  <c r="P23" i="20"/>
  <c r="Q23" i="20" s="1"/>
  <c r="BC14" i="20"/>
  <c r="AY14" i="20"/>
  <c r="AU14" i="20"/>
  <c r="AQ14" i="20"/>
  <c r="AM14" i="20"/>
  <c r="AI14" i="20"/>
  <c r="AE14" i="20"/>
  <c r="R14" i="20"/>
  <c r="P14" i="20"/>
  <c r="Q14" i="20" s="1"/>
  <c r="AM23" i="20"/>
  <c r="AL23" i="20"/>
  <c r="BG14" i="20"/>
  <c r="BE6" i="20"/>
  <c r="BF6" i="20" s="1"/>
  <c r="BA6" i="20"/>
  <c r="BC6" i="20" s="1"/>
  <c r="AW6" i="20"/>
  <c r="AY6" i="20" s="1"/>
  <c r="AS6" i="20"/>
  <c r="AU6" i="20" s="1"/>
  <c r="AO6" i="20"/>
  <c r="AP6" i="20" s="1"/>
  <c r="AK6" i="20"/>
  <c r="AM6" i="20" s="1"/>
  <c r="AG6" i="20"/>
  <c r="AI6" i="20" s="1"/>
  <c r="AC6" i="20"/>
  <c r="AE6" i="20" s="1"/>
  <c r="Y6" i="20"/>
  <c r="Z6" i="20" s="1"/>
  <c r="R6" i="20"/>
  <c r="P6" i="20"/>
  <c r="Q6" i="20" s="1"/>
  <c r="AN26" i="19"/>
  <c r="AO26" i="19" s="1"/>
  <c r="AJ26" i="19"/>
  <c r="AL26" i="19" s="1"/>
  <c r="AF26" i="19"/>
  <c r="AH26" i="19" s="1"/>
  <c r="AB26" i="19"/>
  <c r="AD26" i="19" s="1"/>
  <c r="Z26" i="19"/>
  <c r="U26" i="19"/>
  <c r="R26" i="19"/>
  <c r="N26" i="19"/>
  <c r="E26" i="19"/>
  <c r="AF25" i="19"/>
  <c r="AG25" i="19" s="1"/>
  <c r="AB25" i="19"/>
  <c r="AD25" i="19" s="1"/>
  <c r="X25" i="19"/>
  <c r="Z25" i="19" s="1"/>
  <c r="U25" i="19"/>
  <c r="R25" i="19"/>
  <c r="N25" i="19"/>
  <c r="E25" i="19"/>
  <c r="AF24" i="19"/>
  <c r="AG24" i="19" s="1"/>
  <c r="AB24" i="19"/>
  <c r="AC24" i="19" s="1"/>
  <c r="X24" i="19"/>
  <c r="Z24" i="19" s="1"/>
  <c r="V24" i="19"/>
  <c r="Q24" i="19"/>
  <c r="N24" i="19"/>
  <c r="E24" i="19"/>
  <c r="BD23" i="19"/>
  <c r="BE23" i="19" s="1"/>
  <c r="AZ23" i="19"/>
  <c r="BB23" i="19" s="1"/>
  <c r="AV23" i="19"/>
  <c r="AX23" i="19" s="1"/>
  <c r="AR23" i="19"/>
  <c r="AS23" i="19" s="1"/>
  <c r="AN23" i="19"/>
  <c r="AO23" i="19" s="1"/>
  <c r="AJ23" i="19"/>
  <c r="AL23" i="19" s="1"/>
  <c r="AH23" i="19"/>
  <c r="AD23" i="19"/>
  <c r="Z23" i="19"/>
  <c r="V23" i="19"/>
  <c r="R23" i="19"/>
  <c r="N23" i="19"/>
  <c r="E23" i="19"/>
  <c r="M25" i="19"/>
  <c r="Z17" i="19"/>
  <c r="U17" i="19"/>
  <c r="R17" i="19"/>
  <c r="N17" i="19"/>
  <c r="E17" i="19"/>
  <c r="V16" i="19"/>
  <c r="Q16" i="19"/>
  <c r="N16" i="19"/>
  <c r="E16" i="19"/>
  <c r="V15" i="19"/>
  <c r="R15" i="19"/>
  <c r="N15" i="19"/>
  <c r="E15" i="19"/>
  <c r="AH14" i="19"/>
  <c r="AC14" i="19"/>
  <c r="Z14" i="19"/>
  <c r="V14" i="19"/>
  <c r="R14" i="19"/>
  <c r="N14" i="19"/>
  <c r="E14" i="19"/>
  <c r="Q17" i="19"/>
  <c r="AD14" i="19"/>
  <c r="X9" i="19"/>
  <c r="T9" i="19"/>
  <c r="P9" i="19"/>
  <c r="L9" i="19"/>
  <c r="E9" i="19"/>
  <c r="T8" i="19"/>
  <c r="P8" i="19"/>
  <c r="L8" i="19"/>
  <c r="E8" i="19"/>
  <c r="T7" i="19"/>
  <c r="P7" i="19"/>
  <c r="L7" i="19"/>
  <c r="E7" i="19"/>
  <c r="V17" i="19" l="1"/>
  <c r="V26" i="19"/>
  <c r="AD24" i="19"/>
  <c r="Q23" i="19"/>
  <c r="D15" i="19"/>
  <c r="D17" i="19"/>
  <c r="Y23" i="19"/>
  <c r="AK23" i="19"/>
  <c r="AP23" i="19"/>
  <c r="BB14" i="20"/>
  <c r="CM23" i="20"/>
  <c r="M15" i="19"/>
  <c r="Y14" i="19"/>
  <c r="AH24" i="19"/>
  <c r="AQ6" i="20"/>
  <c r="AL6" i="20"/>
  <c r="BB6" i="20"/>
  <c r="D14" i="19"/>
  <c r="Z23" i="20"/>
  <c r="AH14" i="20"/>
  <c r="CQ23" i="20"/>
  <c r="CH23" i="20"/>
  <c r="CD23" i="20"/>
  <c r="CA23" i="20"/>
  <c r="BW23" i="20"/>
  <c r="BR23" i="20"/>
  <c r="BN23" i="20"/>
  <c r="BK23" i="20"/>
  <c r="BF23" i="20"/>
  <c r="BB23" i="20"/>
  <c r="AX23" i="20"/>
  <c r="AU23" i="20"/>
  <c r="AQ23" i="20"/>
  <c r="AH23" i="20"/>
  <c r="AE23" i="20"/>
  <c r="AX14" i="20"/>
  <c r="AL14" i="20"/>
  <c r="AD14" i="20"/>
  <c r="AT14" i="20"/>
  <c r="Z14" i="20"/>
  <c r="AP14" i="20"/>
  <c r="BF14" i="20"/>
  <c r="BG6" i="20"/>
  <c r="AX6" i="20"/>
  <c r="AA6" i="20"/>
  <c r="AH6" i="20"/>
  <c r="AD6" i="20"/>
  <c r="AT6" i="20"/>
  <c r="AP26" i="19"/>
  <c r="AK26" i="19"/>
  <c r="AG26" i="19"/>
  <c r="AC26" i="19"/>
  <c r="Q26" i="19"/>
  <c r="AH25" i="19"/>
  <c r="AC25" i="19"/>
  <c r="Y25" i="19"/>
  <c r="V25" i="19"/>
  <c r="Y24" i="19"/>
  <c r="R24" i="19"/>
  <c r="D24" i="19" s="1"/>
  <c r="M24" i="19"/>
  <c r="BF23" i="19"/>
  <c r="BA23" i="19"/>
  <c r="AW23" i="19"/>
  <c r="AT23" i="19"/>
  <c r="AG23" i="19"/>
  <c r="AC23" i="19"/>
  <c r="M23" i="19"/>
  <c r="U23" i="19"/>
  <c r="U24" i="19"/>
  <c r="Q25" i="19"/>
  <c r="M26" i="19"/>
  <c r="Y26" i="19"/>
  <c r="U16" i="19"/>
  <c r="M14" i="19"/>
  <c r="U14" i="19"/>
  <c r="U15" i="19"/>
  <c r="M17" i="19"/>
  <c r="Q14" i="19"/>
  <c r="AG14" i="19"/>
  <c r="Q15" i="19"/>
  <c r="M16" i="19"/>
  <c r="R16" i="19"/>
  <c r="D16" i="19" s="1"/>
  <c r="Y17" i="19"/>
  <c r="AF6" i="19"/>
  <c r="AH6" i="19" s="1"/>
  <c r="AB6" i="19"/>
  <c r="AD6" i="19" s="1"/>
  <c r="X6" i="19"/>
  <c r="Z6" i="19" s="1"/>
  <c r="T6" i="19"/>
  <c r="U6" i="19" s="1"/>
  <c r="P6" i="19"/>
  <c r="Q6" i="19" s="1"/>
  <c r="L6" i="19"/>
  <c r="N6" i="19" s="1"/>
  <c r="E6" i="19"/>
  <c r="Z9" i="19"/>
  <c r="Y9" i="19"/>
  <c r="V7" i="19"/>
  <c r="U7" i="19"/>
  <c r="V9" i="19"/>
  <c r="U9" i="19"/>
  <c r="R9" i="19"/>
  <c r="Q9" i="19"/>
  <c r="N9" i="19"/>
  <c r="U8" i="19"/>
  <c r="R8" i="19"/>
  <c r="N8" i="19"/>
  <c r="M8" i="19"/>
  <c r="R7" i="19"/>
  <c r="N7" i="19"/>
  <c r="M7" i="19"/>
  <c r="P26" i="18"/>
  <c r="Q26" i="18" s="1"/>
  <c r="N26" i="18"/>
  <c r="E26" i="18"/>
  <c r="AF25" i="18"/>
  <c r="AG25" i="18" s="1"/>
  <c r="AB25" i="18"/>
  <c r="AD25" i="18" s="1"/>
  <c r="X25" i="18"/>
  <c r="Z25" i="18" s="1"/>
  <c r="V25" i="18"/>
  <c r="Q25" i="18"/>
  <c r="N25" i="18"/>
  <c r="E25" i="18"/>
  <c r="AF24" i="18"/>
  <c r="AG24" i="18" s="1"/>
  <c r="AB24" i="18"/>
  <c r="AD24" i="18" s="1"/>
  <c r="X24" i="18"/>
  <c r="Z24" i="18" s="1"/>
  <c r="V24" i="18"/>
  <c r="Q24" i="18"/>
  <c r="N24" i="18"/>
  <c r="E24" i="18"/>
  <c r="AV23" i="18"/>
  <c r="AW23" i="18" s="1"/>
  <c r="AR23" i="18"/>
  <c r="AT23" i="18" s="1"/>
  <c r="AN23" i="18"/>
  <c r="AP23" i="18" s="1"/>
  <c r="AJ23" i="18"/>
  <c r="AL23" i="18" s="1"/>
  <c r="AF23" i="18"/>
  <c r="AH23" i="18" s="1"/>
  <c r="AD23" i="18"/>
  <c r="Z23" i="18"/>
  <c r="V23" i="18"/>
  <c r="Q23" i="18"/>
  <c r="N23" i="18"/>
  <c r="E23" i="18"/>
  <c r="AG23" i="18"/>
  <c r="N17" i="18"/>
  <c r="D17" i="18" s="1"/>
  <c r="E17" i="18"/>
  <c r="V16" i="18"/>
  <c r="Q16" i="18"/>
  <c r="N16" i="18"/>
  <c r="E16" i="18"/>
  <c r="V15" i="18"/>
  <c r="R15" i="18"/>
  <c r="M15" i="18"/>
  <c r="E15" i="18"/>
  <c r="AD14" i="18"/>
  <c r="Z14" i="18"/>
  <c r="V14" i="18"/>
  <c r="Q14" i="18"/>
  <c r="N14" i="18"/>
  <c r="E14" i="18"/>
  <c r="L9" i="18"/>
  <c r="N9" i="18" s="1"/>
  <c r="D9" i="18" s="1"/>
  <c r="E9" i="18"/>
  <c r="T8" i="18"/>
  <c r="V8" i="18" s="1"/>
  <c r="P8" i="18"/>
  <c r="R8" i="18" s="1"/>
  <c r="L8" i="18"/>
  <c r="M8" i="18" s="1"/>
  <c r="E8" i="18"/>
  <c r="T7" i="18"/>
  <c r="V7" i="18" s="1"/>
  <c r="P7" i="18"/>
  <c r="R7" i="18" s="1"/>
  <c r="L7" i="18"/>
  <c r="N7" i="18" s="1"/>
  <c r="E7" i="18"/>
  <c r="AB6" i="18"/>
  <c r="AD6" i="18" s="1"/>
  <c r="X6" i="18"/>
  <c r="Z6" i="18" s="1"/>
  <c r="T6" i="18"/>
  <c r="U6" i="18" s="1"/>
  <c r="P6" i="18"/>
  <c r="R6" i="18" s="1"/>
  <c r="L6" i="18"/>
  <c r="N6" i="18" s="1"/>
  <c r="E6" i="18"/>
  <c r="BL24" i="17"/>
  <c r="BM24" i="17" s="1"/>
  <c r="BH24" i="17"/>
  <c r="BJ24" i="17" s="1"/>
  <c r="BD24" i="17"/>
  <c r="BF24" i="17" s="1"/>
  <c r="AZ24" i="17"/>
  <c r="BB24" i="17" s="1"/>
  <c r="AV24" i="17"/>
  <c r="AX24" i="17" s="1"/>
  <c r="AR24" i="17"/>
  <c r="AT24" i="17" s="1"/>
  <c r="AN24" i="17"/>
  <c r="AP24" i="17" s="1"/>
  <c r="AK24" i="17"/>
  <c r="AG24" i="17"/>
  <c r="AD24" i="17"/>
  <c r="Z24" i="17"/>
  <c r="U24" i="17"/>
  <c r="R24" i="17"/>
  <c r="N24" i="17"/>
  <c r="E24" i="17"/>
  <c r="BT23" i="17"/>
  <c r="BU23" i="17" s="1"/>
  <c r="BP23" i="17"/>
  <c r="BR23" i="17" s="1"/>
  <c r="BL23" i="17"/>
  <c r="BN23" i="17" s="1"/>
  <c r="BH23" i="17"/>
  <c r="BJ23" i="17" s="1"/>
  <c r="BD23" i="17"/>
  <c r="BE23" i="17" s="1"/>
  <c r="AZ23" i="17"/>
  <c r="BB23" i="17" s="1"/>
  <c r="AV23" i="17"/>
  <c r="AX23" i="17" s="1"/>
  <c r="AR23" i="17"/>
  <c r="AT23" i="17" s="1"/>
  <c r="AO23" i="17"/>
  <c r="AL23" i="17"/>
  <c r="AH23" i="17"/>
  <c r="AC23" i="17"/>
  <c r="Y23" i="17"/>
  <c r="U23" i="17"/>
  <c r="R23" i="17"/>
  <c r="M23" i="17"/>
  <c r="E23" i="17"/>
  <c r="AL15" i="17"/>
  <c r="AG15" i="17"/>
  <c r="AC15" i="17"/>
  <c r="Y15" i="17"/>
  <c r="V15" i="17"/>
  <c r="R15" i="17"/>
  <c r="N15" i="17"/>
  <c r="E15" i="17"/>
  <c r="AP14" i="17"/>
  <c r="E14" i="17"/>
  <c r="AK14" i="17"/>
  <c r="AG14" i="17"/>
  <c r="AD14" i="17"/>
  <c r="Z14" i="17"/>
  <c r="V14" i="17"/>
  <c r="R14" i="17"/>
  <c r="N14" i="17"/>
  <c r="AJ7" i="17"/>
  <c r="AL7" i="17" s="1"/>
  <c r="AF7" i="17"/>
  <c r="AH7" i="17" s="1"/>
  <c r="AB7" i="17"/>
  <c r="AC7" i="17" s="1"/>
  <c r="X7" i="17"/>
  <c r="Y7" i="17" s="1"/>
  <c r="T7" i="17"/>
  <c r="V7" i="17" s="1"/>
  <c r="P7" i="17"/>
  <c r="R7" i="17" s="1"/>
  <c r="L7" i="17"/>
  <c r="M7" i="17" s="1"/>
  <c r="E7" i="17"/>
  <c r="AN6" i="17"/>
  <c r="AP6" i="17" s="1"/>
  <c r="AJ6" i="17"/>
  <c r="AK6" i="17" s="1"/>
  <c r="AF6" i="17"/>
  <c r="AH6" i="17" s="1"/>
  <c r="AB6" i="17"/>
  <c r="AD6" i="17" s="1"/>
  <c r="X6" i="17"/>
  <c r="Z6" i="17" s="1"/>
  <c r="T6" i="17"/>
  <c r="V6" i="17" s="1"/>
  <c r="P6" i="17"/>
  <c r="R6" i="17" s="1"/>
  <c r="L6" i="17"/>
  <c r="N6" i="17" s="1"/>
  <c r="E6" i="17"/>
  <c r="AL6" i="17"/>
  <c r="P27" i="16"/>
  <c r="R27" i="16" s="1"/>
  <c r="N27" i="16"/>
  <c r="D27" i="16" s="1"/>
  <c r="E27" i="16"/>
  <c r="AN26" i="16"/>
  <c r="AP26" i="16" s="1"/>
  <c r="AJ26" i="16"/>
  <c r="AL26" i="16" s="1"/>
  <c r="AF26" i="16"/>
  <c r="AG26" i="16" s="1"/>
  <c r="AB26" i="16"/>
  <c r="AD26" i="16" s="1"/>
  <c r="Z26" i="16"/>
  <c r="V26" i="16"/>
  <c r="R26" i="16"/>
  <c r="N26" i="16"/>
  <c r="E26" i="16"/>
  <c r="BT25" i="16"/>
  <c r="BV25" i="16" s="1"/>
  <c r="BP25" i="16"/>
  <c r="BR25" i="16" s="1"/>
  <c r="BL25" i="16"/>
  <c r="BN25" i="16" s="1"/>
  <c r="BH25" i="16"/>
  <c r="BJ25" i="16" s="1"/>
  <c r="BD25" i="16"/>
  <c r="BF25" i="16" s="1"/>
  <c r="AZ25" i="16"/>
  <c r="BB25" i="16" s="1"/>
  <c r="AV25" i="16"/>
  <c r="AW25" i="16" s="1"/>
  <c r="AR25" i="16"/>
  <c r="AT25" i="16" s="1"/>
  <c r="AP25" i="16"/>
  <c r="AL25" i="16"/>
  <c r="AG25" i="16"/>
  <c r="AD25" i="16"/>
  <c r="Z25" i="16"/>
  <c r="V25" i="16"/>
  <c r="R25" i="16"/>
  <c r="N25" i="16"/>
  <c r="E25" i="16"/>
  <c r="X24" i="16"/>
  <c r="Z24" i="16" s="1"/>
  <c r="T24" i="16"/>
  <c r="V24" i="16" s="1"/>
  <c r="R24" i="16"/>
  <c r="N24" i="16"/>
  <c r="E24" i="16"/>
  <c r="AV23" i="16"/>
  <c r="AX23" i="16" s="1"/>
  <c r="AR23" i="16"/>
  <c r="AT23" i="16" s="1"/>
  <c r="AN23" i="16"/>
  <c r="AP23" i="16" s="1"/>
  <c r="AJ23" i="16"/>
  <c r="AK23" i="16" s="1"/>
  <c r="AF23" i="16"/>
  <c r="AH23" i="16" s="1"/>
  <c r="AD23" i="16"/>
  <c r="V23" i="16"/>
  <c r="R23" i="16"/>
  <c r="M23" i="16"/>
  <c r="E23" i="16"/>
  <c r="Q27" i="16"/>
  <c r="Z23" i="16"/>
  <c r="N18" i="16"/>
  <c r="D18" i="16" s="1"/>
  <c r="E18" i="16"/>
  <c r="Z17" i="16"/>
  <c r="U17" i="16"/>
  <c r="R17" i="16"/>
  <c r="N17" i="16"/>
  <c r="E17" i="16"/>
  <c r="AP16" i="16"/>
  <c r="AK16" i="16"/>
  <c r="E16" i="16"/>
  <c r="AH16" i="16"/>
  <c r="AD16" i="16"/>
  <c r="Y16" i="16"/>
  <c r="U16" i="16"/>
  <c r="R16" i="16"/>
  <c r="N16" i="16"/>
  <c r="R15" i="16"/>
  <c r="M15" i="16"/>
  <c r="E15" i="16"/>
  <c r="AD14" i="16"/>
  <c r="Y14" i="16"/>
  <c r="V14" i="16"/>
  <c r="Q14" i="16"/>
  <c r="N14" i="16"/>
  <c r="E14" i="16"/>
  <c r="L10" i="16"/>
  <c r="M10" i="16" s="1"/>
  <c r="E10" i="16"/>
  <c r="X9" i="16"/>
  <c r="Y9" i="16" s="1"/>
  <c r="T9" i="16"/>
  <c r="U9" i="16" s="1"/>
  <c r="P9" i="16"/>
  <c r="R9" i="16" s="1"/>
  <c r="L9" i="16"/>
  <c r="M9" i="16" s="1"/>
  <c r="E9" i="16"/>
  <c r="AN8" i="16"/>
  <c r="AP8" i="16" s="1"/>
  <c r="AJ8" i="16"/>
  <c r="AL8" i="16" s="1"/>
  <c r="AF8" i="16"/>
  <c r="AG8" i="16" s="1"/>
  <c r="AB8" i="16"/>
  <c r="AC8" i="16" s="1"/>
  <c r="X8" i="16"/>
  <c r="Z8" i="16" s="1"/>
  <c r="T8" i="16"/>
  <c r="V8" i="16" s="1"/>
  <c r="P8" i="16"/>
  <c r="Q8" i="16" s="1"/>
  <c r="L8" i="16"/>
  <c r="N8" i="16" s="1"/>
  <c r="E8" i="16"/>
  <c r="P7" i="16"/>
  <c r="R7" i="16" s="1"/>
  <c r="L7" i="16"/>
  <c r="M7" i="16" s="1"/>
  <c r="E7" i="16"/>
  <c r="AB6" i="16"/>
  <c r="AD6" i="16" s="1"/>
  <c r="X6" i="16"/>
  <c r="Y6" i="16" s="1"/>
  <c r="T6" i="16"/>
  <c r="U6" i="16" s="1"/>
  <c r="P6" i="16"/>
  <c r="Q6" i="16" s="1"/>
  <c r="L6" i="16"/>
  <c r="N6" i="16" s="1"/>
  <c r="E6" i="16"/>
  <c r="AL20" i="15"/>
  <c r="AH20" i="15"/>
  <c r="AD20" i="15"/>
  <c r="Y20" i="15"/>
  <c r="V20" i="15"/>
  <c r="Q20" i="15"/>
  <c r="N20" i="15"/>
  <c r="E20" i="15"/>
  <c r="AH19" i="15"/>
  <c r="AD19" i="15"/>
  <c r="Y19" i="15"/>
  <c r="V19" i="15"/>
  <c r="Q19" i="15"/>
  <c r="M19" i="15"/>
  <c r="E19" i="15"/>
  <c r="V18" i="15"/>
  <c r="R18" i="15"/>
  <c r="N18" i="15"/>
  <c r="E18" i="15"/>
  <c r="Z20" i="15"/>
  <c r="U20" i="15"/>
  <c r="AG19" i="15"/>
  <c r="AD14" i="15"/>
  <c r="Z14" i="15"/>
  <c r="V14" i="15"/>
  <c r="R14" i="15"/>
  <c r="N14" i="15"/>
  <c r="E14" i="15"/>
  <c r="Z13" i="15"/>
  <c r="V13" i="15"/>
  <c r="R13" i="15"/>
  <c r="N13" i="15"/>
  <c r="E13" i="15"/>
  <c r="R12" i="15"/>
  <c r="N12" i="15"/>
  <c r="E12" i="15"/>
  <c r="AD8" i="15"/>
  <c r="X8" i="15"/>
  <c r="Y8" i="15" s="1"/>
  <c r="T8" i="15"/>
  <c r="V8" i="15" s="1"/>
  <c r="P8" i="15"/>
  <c r="R8" i="15" s="1"/>
  <c r="L8" i="15"/>
  <c r="N8" i="15" s="1"/>
  <c r="E8" i="15"/>
  <c r="Y7" i="15"/>
  <c r="T7" i="15"/>
  <c r="U7" i="15" s="1"/>
  <c r="P7" i="15"/>
  <c r="R7" i="15" s="1"/>
  <c r="L7" i="15"/>
  <c r="N7" i="15" s="1"/>
  <c r="E7" i="15"/>
  <c r="L6" i="15"/>
  <c r="N6" i="15" s="1"/>
  <c r="E6" i="15"/>
  <c r="AC8" i="15"/>
  <c r="BD18" i="14"/>
  <c r="BE18" i="14" s="1"/>
  <c r="AZ18" i="14"/>
  <c r="BA18" i="14" s="1"/>
  <c r="AV18" i="14"/>
  <c r="AX18" i="14" s="1"/>
  <c r="AR18" i="14"/>
  <c r="AT18" i="14" s="1"/>
  <c r="AN18" i="14"/>
  <c r="AP18" i="14" s="1"/>
  <c r="AJ18" i="14"/>
  <c r="AL18" i="14" s="1"/>
  <c r="AH18" i="14"/>
  <c r="AD18" i="14"/>
  <c r="Z18" i="14"/>
  <c r="V18" i="14"/>
  <c r="R18" i="14"/>
  <c r="N18" i="14"/>
  <c r="E18" i="14"/>
  <c r="AH17" i="14"/>
  <c r="AD17" i="14"/>
  <c r="Z17" i="14"/>
  <c r="V17" i="14"/>
  <c r="R17" i="14"/>
  <c r="M17" i="14"/>
  <c r="E17" i="14"/>
  <c r="D26" i="19" l="1"/>
  <c r="AH15" i="17"/>
  <c r="AC16" i="16"/>
  <c r="R26" i="18"/>
  <c r="AO23" i="16"/>
  <c r="D14" i="15"/>
  <c r="AK26" i="16"/>
  <c r="D25" i="19"/>
  <c r="BA24" i="17"/>
  <c r="M14" i="18"/>
  <c r="U16" i="18"/>
  <c r="AL16" i="16"/>
  <c r="AH26" i="16"/>
  <c r="AH24" i="17"/>
  <c r="AK25" i="16"/>
  <c r="AW24" i="17"/>
  <c r="AH24" i="18"/>
  <c r="D12" i="15"/>
  <c r="AO14" i="17"/>
  <c r="AD23" i="17"/>
  <c r="V17" i="16"/>
  <c r="D17" i="16" s="1"/>
  <c r="BE24" i="17"/>
  <c r="AG23" i="17"/>
  <c r="Q24" i="17"/>
  <c r="M16" i="16"/>
  <c r="D7" i="19"/>
  <c r="D23" i="19"/>
  <c r="R23" i="18"/>
  <c r="N15" i="18"/>
  <c r="D15" i="18" s="1"/>
  <c r="Y23" i="18"/>
  <c r="AH25" i="18"/>
  <c r="R25" i="18"/>
  <c r="AD15" i="17"/>
  <c r="M26" i="16"/>
  <c r="U24" i="16"/>
  <c r="D24" i="16"/>
  <c r="Q17" i="16"/>
  <c r="BA25" i="16"/>
  <c r="V6" i="18"/>
  <c r="D6" i="18" s="1"/>
  <c r="R24" i="18"/>
  <c r="D24" i="18" s="1"/>
  <c r="AX23" i="18"/>
  <c r="BM23" i="17"/>
  <c r="AC24" i="17"/>
  <c r="M17" i="16"/>
  <c r="D26" i="16"/>
  <c r="R6" i="16"/>
  <c r="AH8" i="16"/>
  <c r="Q9" i="16"/>
  <c r="N9" i="16"/>
  <c r="Y6" i="19"/>
  <c r="V6" i="19"/>
  <c r="N8" i="18"/>
  <c r="D8" i="18" s="1"/>
  <c r="D7" i="18"/>
  <c r="M7" i="18"/>
  <c r="D6" i="17"/>
  <c r="D13" i="15"/>
  <c r="Y14" i="15"/>
  <c r="Q12" i="15"/>
  <c r="M13" i="15"/>
  <c r="N19" i="15"/>
  <c r="Q18" i="15"/>
  <c r="D26" i="18"/>
  <c r="M9" i="18"/>
  <c r="AC23" i="18"/>
  <c r="BV23" i="17"/>
  <c r="Q17" i="14"/>
  <c r="Y17" i="14"/>
  <c r="AG17" i="14"/>
  <c r="Q18" i="14"/>
  <c r="Y18" i="14"/>
  <c r="AG18" i="14"/>
  <c r="AO18" i="14"/>
  <c r="AW18" i="14"/>
  <c r="BF18" i="14"/>
  <c r="N17" i="14"/>
  <c r="BB18" i="14"/>
  <c r="U17" i="14"/>
  <c r="AC17" i="14"/>
  <c r="AK17" i="14"/>
  <c r="M18" i="14"/>
  <c r="U18" i="14"/>
  <c r="AC18" i="14"/>
  <c r="AK18" i="14"/>
  <c r="AS18" i="14"/>
  <c r="D9" i="19"/>
  <c r="AG6" i="19"/>
  <c r="M9" i="19"/>
  <c r="M6" i="19"/>
  <c r="R6" i="19"/>
  <c r="AC6" i="19"/>
  <c r="Q7" i="19"/>
  <c r="Q8" i="19"/>
  <c r="V8" i="19"/>
  <c r="D8" i="19" s="1"/>
  <c r="AC25" i="18"/>
  <c r="Y25" i="18"/>
  <c r="M25" i="18"/>
  <c r="AC24" i="18"/>
  <c r="Y24" i="18"/>
  <c r="AS23" i="18"/>
  <c r="AO23" i="18"/>
  <c r="AK23" i="18"/>
  <c r="M23" i="18"/>
  <c r="M24" i="18"/>
  <c r="U23" i="18"/>
  <c r="U25" i="18"/>
  <c r="U24" i="18"/>
  <c r="M26" i="18"/>
  <c r="M17" i="18"/>
  <c r="R16" i="18"/>
  <c r="D16" i="18" s="1"/>
  <c r="M16" i="18"/>
  <c r="U15" i="18"/>
  <c r="Q15" i="18"/>
  <c r="AC14" i="18"/>
  <c r="Y14" i="18"/>
  <c r="U14" i="18"/>
  <c r="R14" i="18"/>
  <c r="D14" i="18" s="1"/>
  <c r="Y6" i="18"/>
  <c r="Q6" i="18"/>
  <c r="U7" i="18"/>
  <c r="U8" i="18"/>
  <c r="M6" i="18"/>
  <c r="AC6" i="18"/>
  <c r="Q7" i="18"/>
  <c r="Q8" i="18"/>
  <c r="BN24" i="17"/>
  <c r="BI24" i="17"/>
  <c r="AS24" i="17"/>
  <c r="AO24" i="17"/>
  <c r="AL24" i="17"/>
  <c r="V24" i="17"/>
  <c r="M24" i="17"/>
  <c r="BQ23" i="17"/>
  <c r="BI23" i="17"/>
  <c r="BF23" i="17"/>
  <c r="BA23" i="17"/>
  <c r="AW23" i="17"/>
  <c r="AS23" i="17"/>
  <c r="AK23" i="17"/>
  <c r="V23" i="17"/>
  <c r="Q23" i="17"/>
  <c r="N23" i="17"/>
  <c r="Z23" i="17"/>
  <c r="AP23" i="17"/>
  <c r="Y24" i="17"/>
  <c r="Q15" i="17"/>
  <c r="M15" i="17"/>
  <c r="AL14" i="17"/>
  <c r="Y14" i="17"/>
  <c r="U14" i="17"/>
  <c r="Q14" i="17"/>
  <c r="M14" i="17"/>
  <c r="AC14" i="17"/>
  <c r="AH14" i="17"/>
  <c r="Z15" i="17"/>
  <c r="U15" i="17"/>
  <c r="AK15" i="17"/>
  <c r="AK7" i="17"/>
  <c r="AD7" i="17"/>
  <c r="Z7" i="17"/>
  <c r="N7" i="17"/>
  <c r="AG6" i="17"/>
  <c r="Y6" i="17"/>
  <c r="U6" i="17"/>
  <c r="AO6" i="17"/>
  <c r="U7" i="17"/>
  <c r="Q6" i="17"/>
  <c r="M6" i="17"/>
  <c r="AC6" i="17"/>
  <c r="Q7" i="17"/>
  <c r="AG7" i="17"/>
  <c r="AO26" i="16"/>
  <c r="AC26" i="16"/>
  <c r="Q26" i="16"/>
  <c r="BU25" i="16"/>
  <c r="BQ25" i="16"/>
  <c r="BM25" i="16"/>
  <c r="BI25" i="16"/>
  <c r="BE25" i="16"/>
  <c r="AX25" i="16"/>
  <c r="AS25" i="16"/>
  <c r="AO25" i="16"/>
  <c r="Y25" i="16"/>
  <c r="U25" i="16"/>
  <c r="Y24" i="16"/>
  <c r="AS23" i="16"/>
  <c r="U23" i="16"/>
  <c r="Q23" i="16"/>
  <c r="AG23" i="16"/>
  <c r="AL23" i="16"/>
  <c r="AW23" i="16"/>
  <c r="AC23" i="16"/>
  <c r="Q24" i="16"/>
  <c r="Q25" i="16"/>
  <c r="Y26" i="16"/>
  <c r="N23" i="16"/>
  <c r="Y23" i="16"/>
  <c r="M24" i="16"/>
  <c r="M25" i="16"/>
  <c r="AC25" i="16"/>
  <c r="AH25" i="16"/>
  <c r="U26" i="16"/>
  <c r="M27" i="16"/>
  <c r="AO16" i="16"/>
  <c r="Z16" i="16"/>
  <c r="V16" i="16"/>
  <c r="N15" i="16"/>
  <c r="D15" i="16" s="1"/>
  <c r="Z14" i="16"/>
  <c r="U14" i="16"/>
  <c r="R14" i="16"/>
  <c r="M14" i="16"/>
  <c r="AC14" i="16"/>
  <c r="Q15" i="16"/>
  <c r="Q16" i="16"/>
  <c r="AG16" i="16"/>
  <c r="Y17" i="16"/>
  <c r="M18" i="16"/>
  <c r="N10" i="16"/>
  <c r="D10" i="16" s="1"/>
  <c r="V9" i="16"/>
  <c r="AO8" i="16"/>
  <c r="AK8" i="16"/>
  <c r="AD8" i="16"/>
  <c r="U8" i="16"/>
  <c r="R8" i="16"/>
  <c r="M8" i="16"/>
  <c r="N7" i="16"/>
  <c r="D7" i="16" s="1"/>
  <c r="Z6" i="16"/>
  <c r="V6" i="16"/>
  <c r="Z9" i="16"/>
  <c r="Y8" i="16"/>
  <c r="M6" i="16"/>
  <c r="AC6" i="16"/>
  <c r="Q7" i="16"/>
  <c r="D6" i="15"/>
  <c r="AK20" i="15"/>
  <c r="AG20" i="15"/>
  <c r="R20" i="15"/>
  <c r="AC19" i="15"/>
  <c r="Z19" i="15"/>
  <c r="R19" i="15"/>
  <c r="M18" i="15"/>
  <c r="U18" i="15"/>
  <c r="U19" i="15"/>
  <c r="M20" i="15"/>
  <c r="AC20" i="15"/>
  <c r="U14" i="15"/>
  <c r="Q13" i="15"/>
  <c r="M12" i="15"/>
  <c r="Y13" i="15"/>
  <c r="Q14" i="15"/>
  <c r="U13" i="15"/>
  <c r="M14" i="15"/>
  <c r="AC14" i="15"/>
  <c r="Z8" i="15"/>
  <c r="M8" i="15"/>
  <c r="M7" i="15"/>
  <c r="Q6" i="15"/>
  <c r="U8" i="15"/>
  <c r="M6" i="15"/>
  <c r="Q7" i="15"/>
  <c r="V7" i="15"/>
  <c r="Q8" i="15"/>
  <c r="AV16" i="14"/>
  <c r="AX16" i="14" s="1"/>
  <c r="AR16" i="14"/>
  <c r="AT16" i="14" s="1"/>
  <c r="AN16" i="14"/>
  <c r="AO16" i="14" s="1"/>
  <c r="AJ16" i="14"/>
  <c r="AK16" i="14" s="1"/>
  <c r="AF16" i="14"/>
  <c r="AH16" i="14" s="1"/>
  <c r="AC16" i="14"/>
  <c r="Z16" i="14"/>
  <c r="U16" i="14"/>
  <c r="Q16" i="14"/>
  <c r="M16" i="14"/>
  <c r="E16" i="14"/>
  <c r="AH13" i="14"/>
  <c r="AD13" i="14"/>
  <c r="Z13" i="14"/>
  <c r="V13" i="14"/>
  <c r="R13" i="14"/>
  <c r="N13" i="14"/>
  <c r="E13" i="14"/>
  <c r="AD12" i="14"/>
  <c r="Z12" i="14"/>
  <c r="R12" i="14"/>
  <c r="N12" i="14"/>
  <c r="E12" i="14"/>
  <c r="AC11" i="14"/>
  <c r="Y11" i="14"/>
  <c r="U11" i="14"/>
  <c r="R11" i="14"/>
  <c r="E11" i="14"/>
  <c r="AF8" i="14"/>
  <c r="AH8" i="14" s="1"/>
  <c r="AB8" i="14"/>
  <c r="AD8" i="14" s="1"/>
  <c r="X8" i="14"/>
  <c r="Z8" i="14" s="1"/>
  <c r="T8" i="14"/>
  <c r="V8" i="14" s="1"/>
  <c r="P8" i="14"/>
  <c r="R8" i="14" s="1"/>
  <c r="L8" i="14"/>
  <c r="N8" i="14" s="1"/>
  <c r="E8" i="14"/>
  <c r="AH7" i="14"/>
  <c r="AD7" i="14"/>
  <c r="E7" i="14"/>
  <c r="Z7" i="14"/>
  <c r="T7" i="14"/>
  <c r="U7" i="14" s="1"/>
  <c r="P7" i="14"/>
  <c r="R7" i="14" s="1"/>
  <c r="L7" i="14"/>
  <c r="N7" i="14" s="1"/>
  <c r="E6" i="14"/>
  <c r="AB6" i="14"/>
  <c r="AD6" i="14" s="1"/>
  <c r="X6" i="14"/>
  <c r="Z6" i="14" s="1"/>
  <c r="T6" i="14"/>
  <c r="U6" i="14" s="1"/>
  <c r="P6" i="14"/>
  <c r="R6" i="14" s="1"/>
  <c r="L6" i="14"/>
  <c r="N6" i="14" s="1"/>
  <c r="C33" i="20"/>
  <c r="B324" i="21" s="1"/>
  <c r="C56" i="20"/>
  <c r="B327" i="21" s="1"/>
  <c r="C11" i="14" l="1"/>
  <c r="D23" i="18"/>
  <c r="D16" i="16"/>
  <c r="D25" i="18"/>
  <c r="D15" i="17"/>
  <c r="D25" i="16"/>
  <c r="D14" i="17"/>
  <c r="D24" i="17"/>
  <c r="D23" i="16"/>
  <c r="D14" i="16"/>
  <c r="D18" i="14"/>
  <c r="Z11" i="14"/>
  <c r="U12" i="14"/>
  <c r="V12" i="14"/>
  <c r="D12" i="14" s="1"/>
  <c r="D13" i="14"/>
  <c r="D17" i="14"/>
  <c r="D6" i="16"/>
  <c r="D8" i="16"/>
  <c r="D8" i="15"/>
  <c r="D6" i="19"/>
  <c r="D7" i="17"/>
  <c r="AC8" i="14"/>
  <c r="Q12" i="14"/>
  <c r="D20" i="15"/>
  <c r="D7" i="15"/>
  <c r="D19" i="15"/>
  <c r="D18" i="15"/>
  <c r="M8" i="14"/>
  <c r="AD16" i="14"/>
  <c r="Y12" i="14"/>
  <c r="AC7" i="14"/>
  <c r="D23" i="17"/>
  <c r="D9" i="16"/>
  <c r="AG7" i="14"/>
  <c r="Y8" i="14"/>
  <c r="Q7" i="14"/>
  <c r="Y7" i="14"/>
  <c r="AG12" i="14"/>
  <c r="Q13" i="14"/>
  <c r="Y13" i="14"/>
  <c r="AG13" i="14"/>
  <c r="D8" i="14"/>
  <c r="V7" i="14"/>
  <c r="Q8" i="14"/>
  <c r="AG8" i="14"/>
  <c r="V11" i="14"/>
  <c r="AD11" i="14"/>
  <c r="M12" i="14"/>
  <c r="AC12" i="14"/>
  <c r="M13" i="14"/>
  <c r="U13" i="14"/>
  <c r="AC13" i="14"/>
  <c r="V16" i="14"/>
  <c r="AP16" i="14"/>
  <c r="Q11" i="14"/>
  <c r="AW16" i="14"/>
  <c r="U8" i="14"/>
  <c r="N11" i="14"/>
  <c r="AG16" i="14"/>
  <c r="AS16" i="14"/>
  <c r="Y16" i="14"/>
  <c r="AL16" i="14"/>
  <c r="R16" i="14"/>
  <c r="N16" i="14"/>
  <c r="M7" i="14"/>
  <c r="V6" i="14"/>
  <c r="Q6" i="14"/>
  <c r="M6" i="14"/>
  <c r="AC6" i="14"/>
  <c r="Y6" i="14"/>
  <c r="C16" i="14" l="1"/>
  <c r="D6" i="14"/>
  <c r="C271" i="21"/>
  <c r="C263" i="21"/>
  <c r="C269" i="21"/>
  <c r="C261" i="21"/>
  <c r="C267" i="21"/>
  <c r="C259" i="21"/>
  <c r="D11" i="14" l="1"/>
  <c r="C125" i="21"/>
  <c r="AC11" i="1"/>
  <c r="AD11" i="1" s="1"/>
  <c r="AC20" i="8"/>
  <c r="AD20" i="8" s="1"/>
  <c r="AC26" i="9"/>
  <c r="AD26" i="9" s="1"/>
  <c r="AT8" i="1"/>
  <c r="AT11" i="1"/>
  <c r="AT14" i="1"/>
  <c r="AT17" i="1"/>
  <c r="AT20" i="1"/>
  <c r="AT25" i="1"/>
  <c r="AT28" i="1"/>
  <c r="AT31" i="1"/>
  <c r="AT40" i="1"/>
  <c r="AT43" i="1"/>
  <c r="AT49" i="1"/>
  <c r="AT52" i="1"/>
  <c r="AT55" i="1"/>
  <c r="AT58" i="1"/>
  <c r="AT61" i="1"/>
  <c r="AT64" i="1"/>
  <c r="AU8" i="1"/>
  <c r="AU11" i="1"/>
  <c r="AU14" i="1"/>
  <c r="AU17" i="1"/>
  <c r="AU20" i="1"/>
  <c r="AU25" i="1"/>
  <c r="AU28" i="1"/>
  <c r="AU31" i="1"/>
  <c r="AU40" i="1"/>
  <c r="AU43" i="1"/>
  <c r="AU49" i="1"/>
  <c r="AU52" i="1"/>
  <c r="AU55" i="1"/>
  <c r="AU58" i="1"/>
  <c r="AU61" i="1"/>
  <c r="AU64" i="1"/>
  <c r="AV8" i="1"/>
  <c r="AV11" i="1"/>
  <c r="AV14" i="1"/>
  <c r="AV17" i="1"/>
  <c r="AV20" i="1"/>
  <c r="AV25" i="1"/>
  <c r="AV28" i="1"/>
  <c r="AV31" i="1"/>
  <c r="AV40" i="1"/>
  <c r="AV43" i="1"/>
  <c r="AV49" i="1"/>
  <c r="AV52" i="1"/>
  <c r="AV55" i="1"/>
  <c r="AV58" i="1"/>
  <c r="AV61" i="1"/>
  <c r="AV64" i="1"/>
  <c r="AW8" i="1"/>
  <c r="AW11" i="1"/>
  <c r="AW14" i="1"/>
  <c r="AW17" i="1"/>
  <c r="AW20" i="1"/>
  <c r="AW25" i="1"/>
  <c r="AW28" i="1"/>
  <c r="AW31" i="1"/>
  <c r="AW40" i="1"/>
  <c r="AW43" i="1"/>
  <c r="AW49" i="1"/>
  <c r="AW52" i="1"/>
  <c r="AW55" i="1"/>
  <c r="AW58" i="1"/>
  <c r="AW61" i="1"/>
  <c r="AW64" i="1"/>
  <c r="AX8" i="1"/>
  <c r="AX11" i="1"/>
  <c r="AX14" i="1"/>
  <c r="AX17" i="1"/>
  <c r="AX20" i="1"/>
  <c r="AX25" i="1"/>
  <c r="AX28" i="1"/>
  <c r="AX31" i="1"/>
  <c r="AX40" i="1"/>
  <c r="AX43" i="1"/>
  <c r="AX49" i="1"/>
  <c r="AX52" i="1"/>
  <c r="AX55" i="1"/>
  <c r="AX58" i="1"/>
  <c r="AX61" i="1"/>
  <c r="AX64" i="1"/>
  <c r="J12" i="10"/>
  <c r="AT8" i="4"/>
  <c r="AT14" i="4"/>
  <c r="AT19" i="4"/>
  <c r="AT22" i="4"/>
  <c r="AT25" i="4"/>
  <c r="AT34" i="4"/>
  <c r="AT39" i="4"/>
  <c r="AT42" i="4"/>
  <c r="AT45" i="4"/>
  <c r="AT48" i="4"/>
  <c r="AT57" i="4"/>
  <c r="AU8" i="4"/>
  <c r="AU14" i="4"/>
  <c r="AU19" i="4"/>
  <c r="AU22" i="4"/>
  <c r="AU25" i="4"/>
  <c r="AU34" i="4"/>
  <c r="AU39" i="4"/>
  <c r="AU42" i="4"/>
  <c r="AU45" i="4"/>
  <c r="AU48" i="4"/>
  <c r="AU57" i="4"/>
  <c r="AV8" i="4"/>
  <c r="AV14" i="4"/>
  <c r="AV19" i="4"/>
  <c r="AV22" i="4"/>
  <c r="AV25" i="4"/>
  <c r="AV34" i="4"/>
  <c r="AV39" i="4"/>
  <c r="AV42" i="4"/>
  <c r="AV45" i="4"/>
  <c r="AV48" i="4"/>
  <c r="AV57" i="4"/>
  <c r="AW8" i="4"/>
  <c r="AW14" i="4"/>
  <c r="AW19" i="4"/>
  <c r="AW22" i="4"/>
  <c r="AW25" i="4"/>
  <c r="AW34" i="4"/>
  <c r="AW39" i="4"/>
  <c r="AW42" i="4"/>
  <c r="AW45" i="4"/>
  <c r="AW48" i="4"/>
  <c r="AW57" i="4"/>
  <c r="AX8" i="4"/>
  <c r="AX14" i="4"/>
  <c r="AX19" i="4"/>
  <c r="AX22" i="4"/>
  <c r="AX25" i="4"/>
  <c r="AX34" i="4"/>
  <c r="AX39" i="4"/>
  <c r="AX42" i="4"/>
  <c r="AX45" i="4"/>
  <c r="AX48" i="4"/>
  <c r="AX57" i="4"/>
  <c r="AT8" i="5"/>
  <c r="AT11" i="5"/>
  <c r="AT14" i="5"/>
  <c r="AT17" i="5"/>
  <c r="AT20" i="5"/>
  <c r="AT25" i="5"/>
  <c r="AT28" i="5"/>
  <c r="AT33" i="5"/>
  <c r="AT36" i="5"/>
  <c r="AT39" i="5"/>
  <c r="AT42" i="5"/>
  <c r="AT45" i="5"/>
  <c r="AT48" i="5"/>
  <c r="AT51" i="5"/>
  <c r="AT54" i="5"/>
  <c r="AT59" i="5"/>
  <c r="AT62" i="5"/>
  <c r="AT65" i="5"/>
  <c r="AT68" i="5"/>
  <c r="AT73" i="5"/>
  <c r="AU8" i="5"/>
  <c r="AU11" i="5"/>
  <c r="AU14" i="5"/>
  <c r="AU17" i="5"/>
  <c r="AU20" i="5"/>
  <c r="AU25" i="5"/>
  <c r="AU28" i="5"/>
  <c r="AU33" i="5"/>
  <c r="AU36" i="5"/>
  <c r="AU39" i="5"/>
  <c r="AU42" i="5"/>
  <c r="AU45" i="5"/>
  <c r="AU48" i="5"/>
  <c r="AU51" i="5"/>
  <c r="AU54" i="5"/>
  <c r="AU59" i="5"/>
  <c r="AU62" i="5"/>
  <c r="AU65" i="5"/>
  <c r="AU68" i="5"/>
  <c r="AU73" i="5"/>
  <c r="AV8" i="5"/>
  <c r="AV11" i="5"/>
  <c r="AV14" i="5"/>
  <c r="AV17" i="5"/>
  <c r="AV20" i="5"/>
  <c r="AV25" i="5"/>
  <c r="AV28" i="5"/>
  <c r="AV33" i="5"/>
  <c r="AV36" i="5"/>
  <c r="AV39" i="5"/>
  <c r="AV42" i="5"/>
  <c r="AV45" i="5"/>
  <c r="AV48" i="5"/>
  <c r="AV51" i="5"/>
  <c r="AV54" i="5"/>
  <c r="AV59" i="5"/>
  <c r="AV62" i="5"/>
  <c r="AV65" i="5"/>
  <c r="AV68" i="5"/>
  <c r="AV73" i="5"/>
  <c r="AW8" i="5"/>
  <c r="AW11" i="5"/>
  <c r="AW14" i="5"/>
  <c r="AW17" i="5"/>
  <c r="AW20" i="5"/>
  <c r="AW25" i="5"/>
  <c r="AW28" i="5"/>
  <c r="AW33" i="5"/>
  <c r="AW36" i="5"/>
  <c r="AW39" i="5"/>
  <c r="AW42" i="5"/>
  <c r="AW45" i="5"/>
  <c r="AW48" i="5"/>
  <c r="AW51" i="5"/>
  <c r="AW54" i="5"/>
  <c r="AW59" i="5"/>
  <c r="AW62" i="5"/>
  <c r="AW65" i="5"/>
  <c r="AW68" i="5"/>
  <c r="AW73" i="5"/>
  <c r="AX8" i="5"/>
  <c r="AX11" i="5"/>
  <c r="AX14" i="5"/>
  <c r="AX17" i="5"/>
  <c r="AX20" i="5"/>
  <c r="AX25" i="5"/>
  <c r="AX28" i="5"/>
  <c r="AX33" i="5"/>
  <c r="AX36" i="5"/>
  <c r="AX39" i="5"/>
  <c r="AX42" i="5"/>
  <c r="AX45" i="5"/>
  <c r="AX48" i="5"/>
  <c r="AX51" i="5"/>
  <c r="AX54" i="5"/>
  <c r="AX59" i="5"/>
  <c r="AX62" i="5"/>
  <c r="AX65" i="5"/>
  <c r="AX68" i="5"/>
  <c r="AX73" i="5"/>
  <c r="AT8" i="6"/>
  <c r="AT11" i="6"/>
  <c r="AT14" i="6"/>
  <c r="AT17" i="6"/>
  <c r="AT20" i="6"/>
  <c r="AT23" i="6"/>
  <c r="AT26" i="6"/>
  <c r="AT29" i="6"/>
  <c r="AT34" i="6"/>
  <c r="AT37" i="6"/>
  <c r="AT40" i="6"/>
  <c r="AT43" i="6"/>
  <c r="AT46" i="6"/>
  <c r="AT49" i="6"/>
  <c r="AT52" i="6"/>
  <c r="AU8" i="6"/>
  <c r="AU11" i="6"/>
  <c r="AU14" i="6"/>
  <c r="AU17" i="6"/>
  <c r="AU20" i="6"/>
  <c r="AU23" i="6"/>
  <c r="AU26" i="6"/>
  <c r="AU29" i="6"/>
  <c r="AU34" i="6"/>
  <c r="AU37" i="6"/>
  <c r="AU40" i="6"/>
  <c r="AU43" i="6"/>
  <c r="AU46" i="6"/>
  <c r="AU49" i="6"/>
  <c r="AU52" i="6"/>
  <c r="AV8" i="6"/>
  <c r="AV11" i="6"/>
  <c r="AV14" i="6"/>
  <c r="AV17" i="6"/>
  <c r="AV20" i="6"/>
  <c r="AV23" i="6"/>
  <c r="AV26" i="6"/>
  <c r="AV29" i="6"/>
  <c r="AV34" i="6"/>
  <c r="AV37" i="6"/>
  <c r="AV40" i="6"/>
  <c r="AV43" i="6"/>
  <c r="AV46" i="6"/>
  <c r="AV49" i="6"/>
  <c r="AV52" i="6"/>
  <c r="AW8" i="6"/>
  <c r="AW11" i="6"/>
  <c r="AW14" i="6"/>
  <c r="AW17" i="6"/>
  <c r="AW20" i="6"/>
  <c r="AW23" i="6"/>
  <c r="AW26" i="6"/>
  <c r="AW29" i="6"/>
  <c r="AW34" i="6"/>
  <c r="AW37" i="6"/>
  <c r="AW40" i="6"/>
  <c r="AW43" i="6"/>
  <c r="AW46" i="6"/>
  <c r="AW49" i="6"/>
  <c r="AW52" i="6"/>
  <c r="AX8" i="6"/>
  <c r="AX11" i="6"/>
  <c r="AX14" i="6"/>
  <c r="AX17" i="6"/>
  <c r="AX20" i="6"/>
  <c r="AX23" i="6"/>
  <c r="AX26" i="6"/>
  <c r="AX29" i="6"/>
  <c r="AX34" i="6"/>
  <c r="AX37" i="6"/>
  <c r="AX40" i="6"/>
  <c r="AX43" i="6"/>
  <c r="AX46" i="6"/>
  <c r="AX49" i="6"/>
  <c r="AX52" i="6"/>
  <c r="AT8" i="7"/>
  <c r="AT11" i="7"/>
  <c r="AT14" i="7"/>
  <c r="AT17" i="7"/>
  <c r="AT20" i="7"/>
  <c r="AT25" i="7"/>
  <c r="AT28" i="7"/>
  <c r="AT31" i="7"/>
  <c r="AT36" i="7"/>
  <c r="AT39" i="7"/>
  <c r="AT42" i="7"/>
  <c r="AT47" i="7"/>
  <c r="AU8" i="7"/>
  <c r="AU11" i="7"/>
  <c r="AU14" i="7"/>
  <c r="AU17" i="7"/>
  <c r="AU20" i="7"/>
  <c r="AU25" i="7"/>
  <c r="AU28" i="7"/>
  <c r="AU31" i="7"/>
  <c r="AU36" i="7"/>
  <c r="AU39" i="7"/>
  <c r="AU42" i="7"/>
  <c r="AU47" i="7"/>
  <c r="AV8" i="7"/>
  <c r="AV11" i="7"/>
  <c r="AV14" i="7"/>
  <c r="AV17" i="7"/>
  <c r="AV20" i="7"/>
  <c r="AV25" i="7"/>
  <c r="AV28" i="7"/>
  <c r="AV31" i="7"/>
  <c r="AV36" i="7"/>
  <c r="AV39" i="7"/>
  <c r="AV42" i="7"/>
  <c r="AV47" i="7"/>
  <c r="AW8" i="7"/>
  <c r="AW11" i="7"/>
  <c r="AW14" i="7"/>
  <c r="AW17" i="7"/>
  <c r="AW20" i="7"/>
  <c r="AW25" i="7"/>
  <c r="AW28" i="7"/>
  <c r="AW31" i="7"/>
  <c r="AW36" i="7"/>
  <c r="AW39" i="7"/>
  <c r="AW42" i="7"/>
  <c r="AW47" i="7"/>
  <c r="AX8" i="7"/>
  <c r="AX11" i="7"/>
  <c r="AX14" i="7"/>
  <c r="AX17" i="7"/>
  <c r="AX20" i="7"/>
  <c r="AX25" i="7"/>
  <c r="AX28" i="7"/>
  <c r="AX31" i="7"/>
  <c r="AX36" i="7"/>
  <c r="AX39" i="7"/>
  <c r="AX42" i="7"/>
  <c r="AX47" i="7"/>
  <c r="AT8" i="8"/>
  <c r="AT11" i="8"/>
  <c r="AT14" i="8"/>
  <c r="AT17" i="8"/>
  <c r="AT20" i="8"/>
  <c r="AT23" i="8"/>
  <c r="AT28" i="8"/>
  <c r="AT31" i="8"/>
  <c r="AT34" i="8"/>
  <c r="AT39" i="8"/>
  <c r="AT42" i="8"/>
  <c r="AT45" i="8"/>
  <c r="AT50" i="8"/>
  <c r="AT53" i="8"/>
  <c r="AT56" i="8"/>
  <c r="AT59" i="8"/>
  <c r="AU8" i="8"/>
  <c r="AU11" i="8"/>
  <c r="AU14" i="8"/>
  <c r="AU17" i="8"/>
  <c r="AU20" i="8"/>
  <c r="AU23" i="8"/>
  <c r="AU28" i="8"/>
  <c r="AU31" i="8"/>
  <c r="AU34" i="8"/>
  <c r="AU39" i="8"/>
  <c r="AU42" i="8"/>
  <c r="AU45" i="8"/>
  <c r="AU50" i="8"/>
  <c r="AU53" i="8"/>
  <c r="AU56" i="8"/>
  <c r="AU59" i="8"/>
  <c r="AV8" i="8"/>
  <c r="AV11" i="8"/>
  <c r="AV14" i="8"/>
  <c r="AV17" i="8"/>
  <c r="AV20" i="8"/>
  <c r="AV23" i="8"/>
  <c r="AV28" i="8"/>
  <c r="AV31" i="8"/>
  <c r="AV34" i="8"/>
  <c r="AV39" i="8"/>
  <c r="AV42" i="8"/>
  <c r="AV45" i="8"/>
  <c r="AV50" i="8"/>
  <c r="AV53" i="8"/>
  <c r="AV56" i="8"/>
  <c r="AV59" i="8"/>
  <c r="AW8" i="8"/>
  <c r="AW11" i="8"/>
  <c r="AW14" i="8"/>
  <c r="AW17" i="8"/>
  <c r="AW20" i="8"/>
  <c r="AW23" i="8"/>
  <c r="AW28" i="8"/>
  <c r="AW31" i="8"/>
  <c r="AW34" i="8"/>
  <c r="AW39" i="8"/>
  <c r="AW42" i="8"/>
  <c r="AW45" i="8"/>
  <c r="AW50" i="8"/>
  <c r="AW53" i="8"/>
  <c r="AW56" i="8"/>
  <c r="AW59" i="8"/>
  <c r="AX8" i="8"/>
  <c r="AX11" i="8"/>
  <c r="AX14" i="8"/>
  <c r="AX17" i="8"/>
  <c r="AX20" i="8"/>
  <c r="AX23" i="8"/>
  <c r="AX28" i="8"/>
  <c r="AX31" i="8"/>
  <c r="AX34" i="8"/>
  <c r="AX39" i="8"/>
  <c r="AX42" i="8"/>
  <c r="AX45" i="8"/>
  <c r="AX50" i="8"/>
  <c r="AX53" i="8"/>
  <c r="AX56" i="8"/>
  <c r="AX59" i="8"/>
  <c r="AT8" i="9"/>
  <c r="AT11" i="9"/>
  <c r="AT14" i="9"/>
  <c r="AT17" i="9"/>
  <c r="AT20" i="9"/>
  <c r="AT23" i="9"/>
  <c r="AT26" i="9"/>
  <c r="AT29" i="9"/>
  <c r="AT32" i="9"/>
  <c r="AU8" i="9"/>
  <c r="AU11" i="9"/>
  <c r="AU14" i="9"/>
  <c r="AU17" i="9"/>
  <c r="AU20" i="9"/>
  <c r="AU23" i="9"/>
  <c r="AU26" i="9"/>
  <c r="AU29" i="9"/>
  <c r="AU32" i="9"/>
  <c r="AV8" i="9"/>
  <c r="AV11" i="9"/>
  <c r="AV14" i="9"/>
  <c r="AV17" i="9"/>
  <c r="AV20" i="9"/>
  <c r="AV23" i="9"/>
  <c r="AV26" i="9"/>
  <c r="AV29" i="9"/>
  <c r="AV32" i="9"/>
  <c r="AW8" i="9"/>
  <c r="AW11" i="9"/>
  <c r="AW14" i="9"/>
  <c r="AW17" i="9"/>
  <c r="AW20" i="9"/>
  <c r="AW23" i="9"/>
  <c r="AW26" i="9"/>
  <c r="AW29" i="9"/>
  <c r="AW32" i="9"/>
  <c r="AX8" i="9"/>
  <c r="AX11" i="9"/>
  <c r="AX14" i="9"/>
  <c r="AX17" i="9"/>
  <c r="AX20" i="9"/>
  <c r="AX23" i="9"/>
  <c r="AX26" i="9"/>
  <c r="AX29" i="9"/>
  <c r="AX32" i="9"/>
  <c r="AK8" i="1"/>
  <c r="AK11" i="1"/>
  <c r="AK14" i="1"/>
  <c r="AK17" i="1"/>
  <c r="AK20" i="1"/>
  <c r="AK25" i="1"/>
  <c r="AK28" i="1"/>
  <c r="AK31" i="1"/>
  <c r="AK40" i="1"/>
  <c r="AK43" i="1"/>
  <c r="AK49" i="1"/>
  <c r="AK52" i="1"/>
  <c r="AK55" i="1"/>
  <c r="AK58" i="1"/>
  <c r="AK61" i="1"/>
  <c r="AK64" i="1"/>
  <c r="AK8" i="4"/>
  <c r="AK14" i="4"/>
  <c r="AK19" i="4"/>
  <c r="AK22" i="4"/>
  <c r="AK25" i="4"/>
  <c r="AK34" i="4"/>
  <c r="AK39" i="4"/>
  <c r="AK42" i="4"/>
  <c r="AK45" i="4"/>
  <c r="AK48" i="4"/>
  <c r="AK57" i="4"/>
  <c r="AK8" i="5"/>
  <c r="AK11" i="5"/>
  <c r="AK14" i="5"/>
  <c r="AK17" i="5"/>
  <c r="AK20" i="5"/>
  <c r="AK25" i="5"/>
  <c r="AK28" i="5"/>
  <c r="AK33" i="5"/>
  <c r="AK36" i="5"/>
  <c r="AK39" i="5"/>
  <c r="AK42" i="5"/>
  <c r="AK45" i="5"/>
  <c r="AK48" i="5"/>
  <c r="AK51" i="5"/>
  <c r="AK54" i="5"/>
  <c r="AK59" i="5"/>
  <c r="AK62" i="5"/>
  <c r="AK65" i="5"/>
  <c r="AK68" i="5"/>
  <c r="AK73" i="5"/>
  <c r="AK8" i="6"/>
  <c r="AK11" i="6"/>
  <c r="AK14" i="6"/>
  <c r="AK17" i="6"/>
  <c r="AK20" i="6"/>
  <c r="AK23" i="6"/>
  <c r="AK26" i="6"/>
  <c r="AK29" i="6"/>
  <c r="AK34" i="6"/>
  <c r="AK37" i="6"/>
  <c r="AK40" i="6"/>
  <c r="AK43" i="6"/>
  <c r="AK46" i="6"/>
  <c r="AK49" i="6"/>
  <c r="AK52" i="6"/>
  <c r="AK8" i="7"/>
  <c r="AK11" i="7"/>
  <c r="AK14" i="7"/>
  <c r="AK17" i="7"/>
  <c r="AK20" i="7"/>
  <c r="AK25" i="7"/>
  <c r="AK28" i="7"/>
  <c r="AK31" i="7"/>
  <c r="AK36" i="7"/>
  <c r="AK39" i="7"/>
  <c r="AK42" i="7"/>
  <c r="AK47" i="7"/>
  <c r="AK8" i="8"/>
  <c r="AK11" i="8"/>
  <c r="AK14" i="8"/>
  <c r="AK17" i="8"/>
  <c r="AK20" i="8"/>
  <c r="AK23" i="8"/>
  <c r="AK28" i="8"/>
  <c r="AK31" i="8"/>
  <c r="AK34" i="8"/>
  <c r="AK39" i="8"/>
  <c r="AK42" i="8"/>
  <c r="AK45" i="8"/>
  <c r="AK50" i="8"/>
  <c r="AK53" i="8"/>
  <c r="AK56" i="8"/>
  <c r="AK59" i="8"/>
  <c r="AK8" i="9"/>
  <c r="AK11" i="9"/>
  <c r="AK14" i="9"/>
  <c r="AK17" i="9"/>
  <c r="AK20" i="9"/>
  <c r="AK23" i="9"/>
  <c r="AK26" i="9"/>
  <c r="AK29" i="9"/>
  <c r="AK32" i="9"/>
  <c r="Q13" i="11"/>
  <c r="AH8" i="1"/>
  <c r="AH11" i="1"/>
  <c r="AH17" i="1"/>
  <c r="AH20" i="1"/>
  <c r="AH25" i="1"/>
  <c r="AH28" i="1"/>
  <c r="AH31" i="1"/>
  <c r="AH40" i="1"/>
  <c r="AH43" i="1"/>
  <c r="AH49" i="1"/>
  <c r="AH52" i="1"/>
  <c r="AH55" i="1"/>
  <c r="AH58" i="1"/>
  <c r="AH61" i="1"/>
  <c r="AH64" i="1"/>
  <c r="AH14" i="1"/>
  <c r="AI8" i="1"/>
  <c r="AI11" i="1"/>
  <c r="AI17" i="1"/>
  <c r="AI20" i="1"/>
  <c r="AI25" i="1"/>
  <c r="AI28" i="1"/>
  <c r="AI31" i="1"/>
  <c r="AI40" i="1"/>
  <c r="AI43" i="1"/>
  <c r="AI49" i="1"/>
  <c r="AI52" i="1"/>
  <c r="AI55" i="1"/>
  <c r="AI58" i="1"/>
  <c r="AI61" i="1"/>
  <c r="AI64" i="1"/>
  <c r="AI14" i="1"/>
  <c r="AH8" i="4"/>
  <c r="AH14" i="4"/>
  <c r="AH19" i="4"/>
  <c r="AH22" i="4"/>
  <c r="AH25" i="4"/>
  <c r="AH34" i="4"/>
  <c r="AH39" i="4"/>
  <c r="AH42" i="4"/>
  <c r="AH45" i="4"/>
  <c r="AH48" i="4"/>
  <c r="AH57" i="4"/>
  <c r="AI8" i="4"/>
  <c r="AI14" i="4"/>
  <c r="AI19" i="4"/>
  <c r="AI22" i="4"/>
  <c r="AI25" i="4"/>
  <c r="AI34" i="4"/>
  <c r="AI39" i="4"/>
  <c r="AI42" i="4"/>
  <c r="AI45" i="4"/>
  <c r="AI48" i="4"/>
  <c r="AI57" i="4"/>
  <c r="AH8" i="5"/>
  <c r="AH11" i="5"/>
  <c r="AH14" i="5"/>
  <c r="AH17" i="5"/>
  <c r="AH20" i="5"/>
  <c r="AH25" i="5"/>
  <c r="AH28" i="5"/>
  <c r="AH33" i="5"/>
  <c r="AH36" i="5"/>
  <c r="AH39" i="5"/>
  <c r="AH42" i="5"/>
  <c r="AH45" i="5"/>
  <c r="AH48" i="5"/>
  <c r="AH51" i="5"/>
  <c r="AH54" i="5"/>
  <c r="AH59" i="5"/>
  <c r="AH62" i="5"/>
  <c r="AH65" i="5"/>
  <c r="AH68" i="5"/>
  <c r="AH73" i="5"/>
  <c r="AI8" i="5"/>
  <c r="AI11" i="5"/>
  <c r="AI14" i="5"/>
  <c r="AI17" i="5"/>
  <c r="AI20" i="5"/>
  <c r="AI25" i="5"/>
  <c r="AI28" i="5"/>
  <c r="AI33" i="5"/>
  <c r="AI36" i="5"/>
  <c r="AI39" i="5"/>
  <c r="AI42" i="5"/>
  <c r="AI45" i="5"/>
  <c r="AI48" i="5"/>
  <c r="AI51" i="5"/>
  <c r="AI54" i="5"/>
  <c r="AI59" i="5"/>
  <c r="AI62" i="5"/>
  <c r="AI65" i="5"/>
  <c r="AI68" i="5"/>
  <c r="AI73" i="5"/>
  <c r="AH8" i="6"/>
  <c r="AH11" i="6"/>
  <c r="AH14" i="6"/>
  <c r="AH17" i="6"/>
  <c r="AH23" i="6"/>
  <c r="AH26" i="6"/>
  <c r="AH29" i="6"/>
  <c r="AH34" i="6"/>
  <c r="AH37" i="6"/>
  <c r="AH40" i="6"/>
  <c r="AH43" i="6"/>
  <c r="AH46" i="6"/>
  <c r="AH49" i="6"/>
  <c r="AH52" i="6"/>
  <c r="AH20" i="6"/>
  <c r="AI8" i="6"/>
  <c r="AI11" i="6"/>
  <c r="AI14" i="6"/>
  <c r="AI17" i="6"/>
  <c r="AI23" i="6"/>
  <c r="AI26" i="6"/>
  <c r="AI29" i="6"/>
  <c r="AI34" i="6"/>
  <c r="AI37" i="6"/>
  <c r="AI40" i="6"/>
  <c r="AI43" i="6"/>
  <c r="AI46" i="6"/>
  <c r="AI49" i="6"/>
  <c r="AI52" i="6"/>
  <c r="AI20" i="6"/>
  <c r="AH8" i="7"/>
  <c r="AH11" i="7"/>
  <c r="AH14" i="7"/>
  <c r="AH17" i="7"/>
  <c r="AH20" i="7"/>
  <c r="AH25" i="7"/>
  <c r="AH28" i="7"/>
  <c r="AH31" i="7"/>
  <c r="AH36" i="7"/>
  <c r="AH39" i="7"/>
  <c r="AH42" i="7"/>
  <c r="AH47" i="7"/>
  <c r="AI8" i="7"/>
  <c r="AI11" i="7"/>
  <c r="AI14" i="7"/>
  <c r="AI17" i="7"/>
  <c r="AI20" i="7"/>
  <c r="AI25" i="7"/>
  <c r="AI28" i="7"/>
  <c r="AI31" i="7"/>
  <c r="AI36" i="7"/>
  <c r="AI39" i="7"/>
  <c r="AI42" i="7"/>
  <c r="AI47" i="7"/>
  <c r="AH8" i="8"/>
  <c r="AH11" i="8"/>
  <c r="AH14" i="8"/>
  <c r="AH17" i="8"/>
  <c r="AH20" i="8"/>
  <c r="AH23" i="8"/>
  <c r="AH28" i="8"/>
  <c r="AH31" i="8"/>
  <c r="AH34" i="8"/>
  <c r="AH39" i="8"/>
  <c r="AH42" i="8"/>
  <c r="AH45" i="8"/>
  <c r="AH53" i="8"/>
  <c r="AH56" i="8"/>
  <c r="AH59" i="8"/>
  <c r="AH50" i="8"/>
  <c r="AI8" i="8"/>
  <c r="AI11" i="8"/>
  <c r="AI14" i="8"/>
  <c r="AI17" i="8"/>
  <c r="AI20" i="8"/>
  <c r="AI23" i="8"/>
  <c r="AI28" i="8"/>
  <c r="AI31" i="8"/>
  <c r="AI34" i="8"/>
  <c r="AI39" i="8"/>
  <c r="AI42" i="8"/>
  <c r="AI45" i="8"/>
  <c r="AI53" i="8"/>
  <c r="AI56" i="8"/>
  <c r="AI59" i="8"/>
  <c r="AI50" i="8"/>
  <c r="AH8" i="9"/>
  <c r="AH11" i="9"/>
  <c r="AH14" i="9"/>
  <c r="AH17" i="9"/>
  <c r="AH20" i="9"/>
  <c r="AH23" i="9"/>
  <c r="AH26" i="9"/>
  <c r="AH29" i="9"/>
  <c r="AH32" i="9"/>
  <c r="AI8" i="9"/>
  <c r="AI11" i="9"/>
  <c r="AI14" i="9"/>
  <c r="AI17" i="9"/>
  <c r="AI20" i="9"/>
  <c r="AI23" i="9"/>
  <c r="AI26" i="9"/>
  <c r="AI29" i="9"/>
  <c r="AI32" i="9"/>
  <c r="AE8" i="1"/>
  <c r="AE11" i="1"/>
  <c r="AE17" i="1"/>
  <c r="AE20" i="1"/>
  <c r="AE25" i="1"/>
  <c r="AE28" i="1"/>
  <c r="AE31" i="1"/>
  <c r="AE40" i="1"/>
  <c r="AE43" i="1"/>
  <c r="AE49" i="1"/>
  <c r="AE52" i="1"/>
  <c r="AE55" i="1"/>
  <c r="AE58" i="1"/>
  <c r="AE61" i="1"/>
  <c r="AE64" i="1"/>
  <c r="AE14" i="1"/>
  <c r="AF8" i="1"/>
  <c r="AF11" i="1"/>
  <c r="AF17" i="1"/>
  <c r="AF20" i="1"/>
  <c r="AF25" i="1"/>
  <c r="AF28" i="1"/>
  <c r="AF31" i="1"/>
  <c r="AF40" i="1"/>
  <c r="AF43" i="1"/>
  <c r="AF49" i="1"/>
  <c r="AF52" i="1"/>
  <c r="AF55" i="1"/>
  <c r="AF58" i="1"/>
  <c r="AF61" i="1"/>
  <c r="AF64" i="1"/>
  <c r="AF14" i="1"/>
  <c r="AG8" i="1"/>
  <c r="AG11" i="1"/>
  <c r="AG17" i="1"/>
  <c r="AG20" i="1"/>
  <c r="AG25" i="1"/>
  <c r="AG28" i="1"/>
  <c r="AG31" i="1"/>
  <c r="AG40" i="1"/>
  <c r="AG43" i="1"/>
  <c r="AG49" i="1"/>
  <c r="AG52" i="1"/>
  <c r="AG55" i="1"/>
  <c r="AG58" i="1"/>
  <c r="AG61" i="1"/>
  <c r="AG64" i="1"/>
  <c r="AG14" i="1"/>
  <c r="AE8" i="4"/>
  <c r="AE14" i="4"/>
  <c r="AE19" i="4"/>
  <c r="AE22" i="4"/>
  <c r="AE25" i="4"/>
  <c r="AE34" i="4"/>
  <c r="AE39" i="4"/>
  <c r="AE42" i="4"/>
  <c r="AE45" i="4"/>
  <c r="AE48" i="4"/>
  <c r="AE57" i="4"/>
  <c r="AF8" i="4"/>
  <c r="AF14" i="4"/>
  <c r="AF19" i="4"/>
  <c r="AF22" i="4"/>
  <c r="AF25" i="4"/>
  <c r="AF34" i="4"/>
  <c r="AF39" i="4"/>
  <c r="AF42" i="4"/>
  <c r="AF45" i="4"/>
  <c r="AF48" i="4"/>
  <c r="AF57" i="4"/>
  <c r="AG8" i="4"/>
  <c r="AG14" i="4"/>
  <c r="AG19" i="4"/>
  <c r="AG22" i="4"/>
  <c r="AG25" i="4"/>
  <c r="AG34" i="4"/>
  <c r="AG39" i="4"/>
  <c r="AG42" i="4"/>
  <c r="AG45" i="4"/>
  <c r="AG48" i="4"/>
  <c r="AG57" i="4"/>
  <c r="AE8" i="5"/>
  <c r="AE11" i="5"/>
  <c r="AE14" i="5"/>
  <c r="AE17" i="5"/>
  <c r="AE20" i="5"/>
  <c r="AE25" i="5"/>
  <c r="AE28" i="5"/>
  <c r="AQ28" i="5" s="1"/>
  <c r="AE33" i="5"/>
  <c r="AE36" i="5"/>
  <c r="AE39" i="5"/>
  <c r="AE42" i="5"/>
  <c r="AE45" i="5"/>
  <c r="AE48" i="5"/>
  <c r="AE51" i="5"/>
  <c r="AE54" i="5"/>
  <c r="AE59" i="5"/>
  <c r="AE62" i="5"/>
  <c r="AE65" i="5"/>
  <c r="AE68" i="5"/>
  <c r="AE73" i="5"/>
  <c r="AF8" i="5"/>
  <c r="AF11" i="5"/>
  <c r="AF14" i="5"/>
  <c r="AF17" i="5"/>
  <c r="AF20" i="5"/>
  <c r="AF25" i="5"/>
  <c r="AF28" i="5"/>
  <c r="AF33" i="5"/>
  <c r="AF36" i="5"/>
  <c r="AF39" i="5"/>
  <c r="AF42" i="5"/>
  <c r="AF45" i="5"/>
  <c r="AF48" i="5"/>
  <c r="AF51" i="5"/>
  <c r="AF54" i="5"/>
  <c r="AF59" i="5"/>
  <c r="AF62" i="5"/>
  <c r="AF65" i="5"/>
  <c r="AF68" i="5"/>
  <c r="AF73" i="5"/>
  <c r="AG8" i="5"/>
  <c r="AG11" i="5"/>
  <c r="AG14" i="5"/>
  <c r="AG17" i="5"/>
  <c r="AG20" i="5"/>
  <c r="AG25" i="5"/>
  <c r="AG28" i="5"/>
  <c r="AG33" i="5"/>
  <c r="AG36" i="5"/>
  <c r="AG39" i="5"/>
  <c r="AG42" i="5"/>
  <c r="AG45" i="5"/>
  <c r="AG48" i="5"/>
  <c r="AG51" i="5"/>
  <c r="AG54" i="5"/>
  <c r="AG59" i="5"/>
  <c r="AG62" i="5"/>
  <c r="AG65" i="5"/>
  <c r="AG68" i="5"/>
  <c r="AG73" i="5"/>
  <c r="AE8" i="6"/>
  <c r="AE11" i="6"/>
  <c r="AE14" i="6"/>
  <c r="AE17" i="6"/>
  <c r="AE23" i="6"/>
  <c r="AE26" i="6"/>
  <c r="AE29" i="6"/>
  <c r="AE34" i="6"/>
  <c r="AE37" i="6"/>
  <c r="AE40" i="6"/>
  <c r="AE43" i="6"/>
  <c r="AE46" i="6"/>
  <c r="AE49" i="6"/>
  <c r="AE52" i="6"/>
  <c r="AE20" i="6"/>
  <c r="AF8" i="6"/>
  <c r="AF11" i="6"/>
  <c r="AF14" i="6"/>
  <c r="AF17" i="6"/>
  <c r="AF23" i="6"/>
  <c r="AF26" i="6"/>
  <c r="AF29" i="6"/>
  <c r="AF34" i="6"/>
  <c r="AF37" i="6"/>
  <c r="AF40" i="6"/>
  <c r="AF43" i="6"/>
  <c r="AF46" i="6"/>
  <c r="AF49" i="6"/>
  <c r="AF52" i="6"/>
  <c r="AF20" i="6"/>
  <c r="AG8" i="6"/>
  <c r="AG11" i="6"/>
  <c r="AG14" i="6"/>
  <c r="AG17" i="6"/>
  <c r="AG23" i="6"/>
  <c r="AG26" i="6"/>
  <c r="AG29" i="6"/>
  <c r="AG34" i="6"/>
  <c r="AG37" i="6"/>
  <c r="AG40" i="6"/>
  <c r="AG43" i="6"/>
  <c r="AG46" i="6"/>
  <c r="AG49" i="6"/>
  <c r="AG52" i="6"/>
  <c r="AG20" i="6"/>
  <c r="AE8" i="7"/>
  <c r="AE11" i="7"/>
  <c r="AE14" i="7"/>
  <c r="AE17" i="7"/>
  <c r="AE20" i="7"/>
  <c r="AE25" i="7"/>
  <c r="AE28" i="7"/>
  <c r="AE31" i="7"/>
  <c r="AE36" i="7"/>
  <c r="AE39" i="7"/>
  <c r="AE42" i="7"/>
  <c r="AE47" i="7"/>
  <c r="AF8" i="7"/>
  <c r="AF11" i="7"/>
  <c r="AQ11" i="7" s="1"/>
  <c r="AF14" i="7"/>
  <c r="AF17" i="7"/>
  <c r="AF20" i="7"/>
  <c r="AF25" i="7"/>
  <c r="AF28" i="7"/>
  <c r="AF31" i="7"/>
  <c r="AF36" i="7"/>
  <c r="AF39" i="7"/>
  <c r="AP39" i="7" s="1"/>
  <c r="AF42" i="7"/>
  <c r="AF47" i="7"/>
  <c r="AG8" i="7"/>
  <c r="AG11" i="7"/>
  <c r="AG14" i="7"/>
  <c r="AG17" i="7"/>
  <c r="AG20" i="7"/>
  <c r="AG25" i="7"/>
  <c r="AG28" i="7"/>
  <c r="AG31" i="7"/>
  <c r="AG36" i="7"/>
  <c r="AG39" i="7"/>
  <c r="AG42" i="7"/>
  <c r="AG47" i="7"/>
  <c r="AE8" i="8"/>
  <c r="AE11" i="8"/>
  <c r="AR11" i="8" s="1"/>
  <c r="AE14" i="8"/>
  <c r="AE17" i="8"/>
  <c r="AE20" i="8"/>
  <c r="AE23" i="8"/>
  <c r="AE28" i="8"/>
  <c r="AE31" i="8"/>
  <c r="AE34" i="8"/>
  <c r="AE39" i="8"/>
  <c r="AQ39" i="8" s="1"/>
  <c r="AE42" i="8"/>
  <c r="AE45" i="8"/>
  <c r="AE53" i="8"/>
  <c r="AE56" i="8"/>
  <c r="AE59" i="8"/>
  <c r="AE50" i="8"/>
  <c r="AF8" i="8"/>
  <c r="AF11" i="8"/>
  <c r="AF14" i="8"/>
  <c r="AF17" i="8"/>
  <c r="AF20" i="8"/>
  <c r="AF23" i="8"/>
  <c r="AF28" i="8"/>
  <c r="AF31" i="8"/>
  <c r="AF34" i="8"/>
  <c r="AF39" i="8"/>
  <c r="AF42" i="8"/>
  <c r="AF45" i="8"/>
  <c r="AF53" i="8"/>
  <c r="AF56" i="8"/>
  <c r="AF59" i="8"/>
  <c r="AF50" i="8"/>
  <c r="AG8" i="8"/>
  <c r="AG11" i="8"/>
  <c r="AG14" i="8"/>
  <c r="AG17" i="8"/>
  <c r="AG20" i="8"/>
  <c r="AG23" i="8"/>
  <c r="AG28" i="8"/>
  <c r="AG31" i="8"/>
  <c r="AG34" i="8"/>
  <c r="AG39" i="8"/>
  <c r="AG42" i="8"/>
  <c r="AG45" i="8"/>
  <c r="AG53" i="8"/>
  <c r="AG56" i="8"/>
  <c r="AG59" i="8"/>
  <c r="AG50" i="8"/>
  <c r="AE8" i="9"/>
  <c r="AE11" i="9"/>
  <c r="AE14" i="9"/>
  <c r="AE17" i="9"/>
  <c r="AE20" i="9"/>
  <c r="AE23" i="9"/>
  <c r="AE26" i="9"/>
  <c r="AE29" i="9"/>
  <c r="AE32" i="9"/>
  <c r="AF8" i="9"/>
  <c r="AF11" i="9"/>
  <c r="AF14" i="9"/>
  <c r="AF17" i="9"/>
  <c r="AF20" i="9"/>
  <c r="AF23" i="9"/>
  <c r="AF26" i="9"/>
  <c r="AF29" i="9"/>
  <c r="AF32" i="9"/>
  <c r="AG8" i="9"/>
  <c r="AG11" i="9"/>
  <c r="AG14" i="9"/>
  <c r="AG17" i="9"/>
  <c r="AG20" i="9"/>
  <c r="AG23" i="9"/>
  <c r="AG26" i="9"/>
  <c r="AG29" i="9"/>
  <c r="AG32" i="9"/>
  <c r="AJ8" i="1"/>
  <c r="AJ11" i="1"/>
  <c r="AJ14" i="1"/>
  <c r="AJ17" i="1"/>
  <c r="AJ20" i="1"/>
  <c r="AJ25" i="1"/>
  <c r="AJ28" i="1"/>
  <c r="AJ31" i="1"/>
  <c r="AJ40" i="1"/>
  <c r="AJ43" i="1"/>
  <c r="AJ49" i="1"/>
  <c r="AJ52" i="1"/>
  <c r="AJ55" i="1"/>
  <c r="AJ58" i="1"/>
  <c r="AJ61" i="1"/>
  <c r="AJ64" i="1"/>
  <c r="AJ8" i="4"/>
  <c r="AJ14" i="4"/>
  <c r="AJ19" i="4"/>
  <c r="AJ22" i="4"/>
  <c r="AJ25" i="4"/>
  <c r="AJ34" i="4"/>
  <c r="AJ39" i="4"/>
  <c r="AJ42" i="4"/>
  <c r="AJ45" i="4"/>
  <c r="AJ48" i="4"/>
  <c r="AJ57" i="4"/>
  <c r="AJ8" i="5"/>
  <c r="AJ11" i="5"/>
  <c r="AJ14" i="5"/>
  <c r="AJ17" i="5"/>
  <c r="AJ20" i="5"/>
  <c r="AJ25" i="5"/>
  <c r="AJ28" i="5"/>
  <c r="AJ33" i="5"/>
  <c r="AJ36" i="5"/>
  <c r="AJ39" i="5"/>
  <c r="AJ42" i="5"/>
  <c r="AJ45" i="5"/>
  <c r="AJ48" i="5"/>
  <c r="AJ51" i="5"/>
  <c r="AJ54" i="5"/>
  <c r="AJ59" i="5"/>
  <c r="AJ62" i="5"/>
  <c r="AJ65" i="5"/>
  <c r="AJ68" i="5"/>
  <c r="AJ73" i="5"/>
  <c r="AJ8" i="6"/>
  <c r="AJ11" i="6"/>
  <c r="AJ14" i="6"/>
  <c r="AJ17" i="6"/>
  <c r="AJ20" i="6"/>
  <c r="AJ23" i="6"/>
  <c r="AJ26" i="6"/>
  <c r="AJ29" i="6"/>
  <c r="AJ34" i="6"/>
  <c r="AJ37" i="6"/>
  <c r="AJ40" i="6"/>
  <c r="AJ43" i="6"/>
  <c r="AJ46" i="6"/>
  <c r="AJ49" i="6"/>
  <c r="AJ52" i="6"/>
  <c r="AJ8" i="7"/>
  <c r="AJ11" i="7"/>
  <c r="AJ14" i="7"/>
  <c r="AJ17" i="7"/>
  <c r="AJ20" i="7"/>
  <c r="AJ25" i="7"/>
  <c r="AJ28" i="7"/>
  <c r="AJ31" i="7"/>
  <c r="AJ36" i="7"/>
  <c r="AJ39" i="7"/>
  <c r="AJ42" i="7"/>
  <c r="AJ47" i="7"/>
  <c r="AJ8" i="8"/>
  <c r="AJ11" i="8"/>
  <c r="AJ14" i="8"/>
  <c r="AJ17" i="8"/>
  <c r="AJ20" i="8"/>
  <c r="AJ23" i="8"/>
  <c r="AJ28" i="8"/>
  <c r="AJ31" i="8"/>
  <c r="AJ34" i="8"/>
  <c r="AJ39" i="8"/>
  <c r="AJ42" i="8"/>
  <c r="AJ45" i="8"/>
  <c r="AJ50" i="8"/>
  <c r="AJ53" i="8"/>
  <c r="AJ56" i="8"/>
  <c r="AJ59" i="8"/>
  <c r="AJ8" i="9"/>
  <c r="AJ11" i="9"/>
  <c r="AJ14" i="9"/>
  <c r="AJ17" i="9"/>
  <c r="AJ20" i="9"/>
  <c r="AJ23" i="9"/>
  <c r="AJ26" i="9"/>
  <c r="AJ29" i="9"/>
  <c r="AJ32" i="9"/>
  <c r="H46" i="7"/>
  <c r="H45" i="7"/>
  <c r="H41" i="7"/>
  <c r="H40" i="7"/>
  <c r="H38" i="7"/>
  <c r="H37" i="7"/>
  <c r="H35" i="7"/>
  <c r="H34" i="7"/>
  <c r="H30" i="7"/>
  <c r="H29" i="7"/>
  <c r="H27" i="7"/>
  <c r="H26" i="7"/>
  <c r="H24" i="7"/>
  <c r="H23" i="7"/>
  <c r="H19" i="7"/>
  <c r="H18" i="7"/>
  <c r="H16" i="7"/>
  <c r="H15" i="7"/>
  <c r="AD20" i="7"/>
  <c r="AD47" i="7"/>
  <c r="AD42" i="7"/>
  <c r="AD8" i="7"/>
  <c r="AD11" i="7"/>
  <c r="AD14" i="7"/>
  <c r="AD17" i="7"/>
  <c r="AC25" i="7"/>
  <c r="AD25" i="7" s="1"/>
  <c r="AC28" i="7"/>
  <c r="AD28" i="7" s="1"/>
  <c r="AC31" i="7"/>
  <c r="AD31" i="7" s="1"/>
  <c r="AD36" i="7"/>
  <c r="AD39" i="7"/>
  <c r="E8" i="7"/>
  <c r="AN8" i="7" s="1"/>
  <c r="E11" i="7"/>
  <c r="AN11" i="7" s="1"/>
  <c r="E14" i="7"/>
  <c r="AN14" i="7" s="1"/>
  <c r="E17" i="7"/>
  <c r="AN17" i="7" s="1"/>
  <c r="E20" i="7"/>
  <c r="AN20" i="7" s="1"/>
  <c r="E25" i="7"/>
  <c r="AN25" i="7" s="1"/>
  <c r="E28" i="7"/>
  <c r="AN28" i="7" s="1"/>
  <c r="E31" i="7"/>
  <c r="AN31" i="7" s="1"/>
  <c r="E36" i="7"/>
  <c r="AN36" i="7" s="1"/>
  <c r="E39" i="7"/>
  <c r="AN39" i="7" s="1"/>
  <c r="E42" i="7"/>
  <c r="AN42" i="7" s="1"/>
  <c r="E47" i="7"/>
  <c r="AN47" i="7" s="1"/>
  <c r="AR17" i="7"/>
  <c r="AQ17" i="7"/>
  <c r="AM17" i="7"/>
  <c r="E8" i="1"/>
  <c r="AN8" i="1" s="1"/>
  <c r="E11" i="1"/>
  <c r="AN11" i="1" s="1"/>
  <c r="E14" i="1"/>
  <c r="AN14" i="1" s="1"/>
  <c r="E17" i="1"/>
  <c r="AN17" i="1" s="1"/>
  <c r="E20" i="1"/>
  <c r="AN20" i="1" s="1"/>
  <c r="E25" i="1"/>
  <c r="AN25" i="1" s="1"/>
  <c r="E28" i="1"/>
  <c r="AN28" i="1" s="1"/>
  <c r="E31" i="1"/>
  <c r="AN31" i="1" s="1"/>
  <c r="AN40" i="1"/>
  <c r="E43" i="1"/>
  <c r="AN43" i="1" s="1"/>
  <c r="E49" i="1"/>
  <c r="AN49" i="1" s="1"/>
  <c r="E52" i="1"/>
  <c r="AN52" i="1" s="1"/>
  <c r="E55" i="1"/>
  <c r="AN55" i="1" s="1"/>
  <c r="E58" i="1"/>
  <c r="AN58" i="1" s="1"/>
  <c r="E61" i="1"/>
  <c r="AN61" i="1" s="1"/>
  <c r="E64" i="1"/>
  <c r="AN64" i="1" s="1"/>
  <c r="AD8" i="1"/>
  <c r="AD17" i="1"/>
  <c r="AD20" i="1"/>
  <c r="AC25" i="1"/>
  <c r="AD25" i="1" s="1"/>
  <c r="AD28" i="1"/>
  <c r="AD31" i="1"/>
  <c r="AD40" i="1"/>
  <c r="AD43" i="1"/>
  <c r="AD49" i="1"/>
  <c r="AD52" i="1"/>
  <c r="AD55" i="1"/>
  <c r="AD58" i="1"/>
  <c r="AD61" i="1"/>
  <c r="AD64" i="1"/>
  <c r="AD14" i="1"/>
  <c r="AD8" i="4"/>
  <c r="E8" i="4"/>
  <c r="AN8" i="4" s="1"/>
  <c r="E14" i="4"/>
  <c r="AN14" i="4" s="1"/>
  <c r="E19" i="4"/>
  <c r="AN19" i="4" s="1"/>
  <c r="E22" i="4"/>
  <c r="AN22" i="4" s="1"/>
  <c r="E25" i="4"/>
  <c r="AN25" i="4" s="1"/>
  <c r="E34" i="4"/>
  <c r="AN34" i="4" s="1"/>
  <c r="E39" i="4"/>
  <c r="AN39" i="4" s="1"/>
  <c r="E42" i="4"/>
  <c r="AN42" i="4" s="1"/>
  <c r="E45" i="4"/>
  <c r="AN45" i="4" s="1"/>
  <c r="E48" i="4"/>
  <c r="AN48" i="4" s="1"/>
  <c r="E57" i="4"/>
  <c r="AN57" i="4" s="1"/>
  <c r="AD14" i="4"/>
  <c r="AD19" i="4"/>
  <c r="AD22" i="4"/>
  <c r="AD25" i="4"/>
  <c r="AD34" i="4"/>
  <c r="AD42" i="4"/>
  <c r="AD45" i="4"/>
  <c r="AD48" i="4"/>
  <c r="AD57" i="4"/>
  <c r="E8" i="5"/>
  <c r="AN8" i="5" s="1"/>
  <c r="E11" i="5"/>
  <c r="AN11" i="5" s="1"/>
  <c r="E14" i="5"/>
  <c r="AN14" i="5" s="1"/>
  <c r="E17" i="5"/>
  <c r="AN17" i="5" s="1"/>
  <c r="E20" i="5"/>
  <c r="AN20" i="5" s="1"/>
  <c r="E25" i="5"/>
  <c r="AN25" i="5" s="1"/>
  <c r="E28" i="5"/>
  <c r="AN28" i="5" s="1"/>
  <c r="E33" i="5"/>
  <c r="AN33" i="5" s="1"/>
  <c r="E36" i="5"/>
  <c r="AN36" i="5" s="1"/>
  <c r="E39" i="5"/>
  <c r="AN39" i="5" s="1"/>
  <c r="E42" i="5"/>
  <c r="AN42" i="5" s="1"/>
  <c r="E45" i="5"/>
  <c r="AN45" i="5" s="1"/>
  <c r="E48" i="5"/>
  <c r="AN48" i="5" s="1"/>
  <c r="AD51" i="5"/>
  <c r="E51" i="5"/>
  <c r="AN51" i="5" s="1"/>
  <c r="E54" i="5"/>
  <c r="AN54" i="5" s="1"/>
  <c r="AD54" i="5"/>
  <c r="E59" i="5"/>
  <c r="AN59" i="5" s="1"/>
  <c r="E62" i="5"/>
  <c r="AN62" i="5" s="1"/>
  <c r="E65" i="5"/>
  <c r="AN65" i="5" s="1"/>
  <c r="E68" i="5"/>
  <c r="AN68" i="5" s="1"/>
  <c r="E73" i="5"/>
  <c r="AN73" i="5" s="1"/>
  <c r="AD8" i="5"/>
  <c r="AD11" i="5"/>
  <c r="AD14" i="5"/>
  <c r="AC17" i="5"/>
  <c r="AD17" i="5" s="1"/>
  <c r="AD20" i="5"/>
  <c r="AD25" i="5"/>
  <c r="AD28" i="5"/>
  <c r="AD33" i="5"/>
  <c r="AD36" i="5"/>
  <c r="AD39" i="5"/>
  <c r="AD42" i="5"/>
  <c r="AD45" i="5"/>
  <c r="AD48" i="5"/>
  <c r="AD59" i="5"/>
  <c r="AD62" i="5"/>
  <c r="AD65" i="5"/>
  <c r="AD68" i="5"/>
  <c r="AD73" i="5"/>
  <c r="E8" i="6"/>
  <c r="AN8" i="6" s="1"/>
  <c r="E11" i="6"/>
  <c r="AN11" i="6" s="1"/>
  <c r="E14" i="6"/>
  <c r="AN14" i="6" s="1"/>
  <c r="E17" i="6"/>
  <c r="AN17" i="6" s="1"/>
  <c r="E20" i="6"/>
  <c r="AN20" i="6" s="1"/>
  <c r="E23" i="6"/>
  <c r="AN23" i="6" s="1"/>
  <c r="E26" i="6"/>
  <c r="AN26" i="6" s="1"/>
  <c r="E29" i="6"/>
  <c r="AN29" i="6" s="1"/>
  <c r="AD29" i="6"/>
  <c r="E34" i="6"/>
  <c r="AN34" i="6" s="1"/>
  <c r="E37" i="6"/>
  <c r="AN37" i="6" s="1"/>
  <c r="E40" i="6"/>
  <c r="AN40" i="6" s="1"/>
  <c r="E43" i="6"/>
  <c r="AN43" i="6" s="1"/>
  <c r="E46" i="6"/>
  <c r="AN46" i="6" s="1"/>
  <c r="E49" i="6"/>
  <c r="AN49" i="6" s="1"/>
  <c r="E52" i="6"/>
  <c r="AN52" i="6" s="1"/>
  <c r="AD8" i="6"/>
  <c r="AD11" i="6"/>
  <c r="AD14" i="6"/>
  <c r="AD17" i="6"/>
  <c r="AD23" i="6"/>
  <c r="AD26" i="6"/>
  <c r="AD34" i="6"/>
  <c r="AD37" i="6"/>
  <c r="AD40" i="6"/>
  <c r="AD43" i="6"/>
  <c r="AD46" i="6"/>
  <c r="AD49" i="6"/>
  <c r="AD52" i="6"/>
  <c r="AD20" i="6"/>
  <c r="E8" i="8"/>
  <c r="AN8" i="8" s="1"/>
  <c r="E11" i="8"/>
  <c r="AN11" i="8" s="1"/>
  <c r="E14" i="8"/>
  <c r="AN14" i="8" s="1"/>
  <c r="E17" i="8"/>
  <c r="AN17" i="8" s="1"/>
  <c r="E20" i="8"/>
  <c r="AN20" i="8" s="1"/>
  <c r="E23" i="8"/>
  <c r="AN23" i="8" s="1"/>
  <c r="E28" i="8"/>
  <c r="AN28" i="8" s="1"/>
  <c r="E31" i="8"/>
  <c r="AN31" i="8" s="1"/>
  <c r="E34" i="8"/>
  <c r="AN34" i="8" s="1"/>
  <c r="E39" i="8"/>
  <c r="AN39" i="8" s="1"/>
  <c r="E42" i="8"/>
  <c r="AN42" i="8" s="1"/>
  <c r="E45" i="8"/>
  <c r="AN45" i="8" s="1"/>
  <c r="E50" i="8"/>
  <c r="AN50" i="8" s="1"/>
  <c r="E53" i="8"/>
  <c r="AN53" i="8" s="1"/>
  <c r="E56" i="8"/>
  <c r="AN56" i="8" s="1"/>
  <c r="E59" i="8"/>
  <c r="AN59" i="8" s="1"/>
  <c r="AD8" i="8"/>
  <c r="AD11" i="8"/>
  <c r="AD14" i="8"/>
  <c r="AD17" i="8"/>
  <c r="AD23" i="8"/>
  <c r="AD28" i="8"/>
  <c r="AD31" i="8"/>
  <c r="AD34" i="8"/>
  <c r="AD39" i="8"/>
  <c r="AD42" i="8"/>
  <c r="AD45" i="8"/>
  <c r="AD53" i="8"/>
  <c r="AD56" i="8"/>
  <c r="AD59" i="8"/>
  <c r="AD50" i="8"/>
  <c r="E8" i="9"/>
  <c r="AN8" i="9" s="1"/>
  <c r="E11" i="9"/>
  <c r="AN11" i="9" s="1"/>
  <c r="E14" i="9"/>
  <c r="AN14" i="9" s="1"/>
  <c r="E17" i="9"/>
  <c r="AN17" i="9" s="1"/>
  <c r="E20" i="9"/>
  <c r="AN20" i="9" s="1"/>
  <c r="E23" i="9"/>
  <c r="AN23" i="9" s="1"/>
  <c r="E26" i="9"/>
  <c r="AN26" i="9" s="1"/>
  <c r="E29" i="9"/>
  <c r="AN29" i="9" s="1"/>
  <c r="E32" i="9"/>
  <c r="AN32" i="9" s="1"/>
  <c r="AD8" i="9"/>
  <c r="AD11" i="9"/>
  <c r="AD14" i="9"/>
  <c r="AD17" i="9"/>
  <c r="AD20" i="9"/>
  <c r="AD23" i="9"/>
  <c r="AD29" i="9"/>
  <c r="AD32" i="9"/>
  <c r="Q77" i="69"/>
  <c r="Q76" i="69"/>
  <c r="Q75" i="69"/>
  <c r="Q74" i="69"/>
  <c r="Q73" i="69"/>
  <c r="Q68" i="69"/>
  <c r="Q67" i="69"/>
  <c r="Q66" i="69"/>
  <c r="Q65" i="69"/>
  <c r="Q64" i="69"/>
  <c r="Q63" i="69"/>
  <c r="Q62" i="69"/>
  <c r="Q57" i="69"/>
  <c r="Q56" i="69"/>
  <c r="Q55" i="69"/>
  <c r="Q54" i="69"/>
  <c r="Q53" i="69"/>
  <c r="Q52" i="69"/>
  <c r="Q51" i="69"/>
  <c r="Q50" i="69"/>
  <c r="Q49" i="69"/>
  <c r="Q48" i="69"/>
  <c r="Q47" i="69"/>
  <c r="Q46" i="69"/>
  <c r="Q45" i="69"/>
  <c r="Q44" i="69"/>
  <c r="Q43" i="69"/>
  <c r="Q42" i="69"/>
  <c r="Q41" i="69"/>
  <c r="Q40" i="69"/>
  <c r="Q39" i="69"/>
  <c r="Q38" i="69"/>
  <c r="E99" i="33"/>
  <c r="F95" i="33"/>
  <c r="L94" i="33"/>
  <c r="J94" i="33"/>
  <c r="H94" i="33"/>
  <c r="F94" i="33"/>
  <c r="L93" i="33"/>
  <c r="J93" i="33"/>
  <c r="H93" i="33"/>
  <c r="F93" i="33"/>
  <c r="J89" i="33"/>
  <c r="E89" i="33"/>
  <c r="E87" i="33"/>
  <c r="F85" i="33"/>
  <c r="M83" i="33"/>
  <c r="H83" i="33"/>
  <c r="M82" i="33"/>
  <c r="H82" i="33"/>
  <c r="M81" i="33"/>
  <c r="H81" i="33"/>
  <c r="M80" i="33"/>
  <c r="H80" i="33"/>
  <c r="E78" i="33"/>
  <c r="E76" i="33"/>
  <c r="E74" i="33"/>
  <c r="E72" i="33"/>
  <c r="E70" i="33"/>
  <c r="E68" i="33"/>
  <c r="F61" i="33"/>
  <c r="F60" i="33"/>
  <c r="F59" i="33"/>
  <c r="C59" i="33"/>
  <c r="F55" i="33"/>
  <c r="F54" i="33"/>
  <c r="F53" i="33"/>
  <c r="C53" i="33"/>
  <c r="F49" i="33"/>
  <c r="F48" i="33"/>
  <c r="F47" i="33"/>
  <c r="C47" i="33"/>
  <c r="F43" i="33"/>
  <c r="F42" i="33"/>
  <c r="F41" i="33"/>
  <c r="C41" i="33"/>
  <c r="E20" i="33"/>
  <c r="E15" i="33"/>
  <c r="E13" i="33"/>
  <c r="J11" i="33"/>
  <c r="E11" i="33"/>
  <c r="E9" i="33"/>
  <c r="E8" i="33"/>
  <c r="E99" i="21"/>
  <c r="E87" i="21"/>
  <c r="F85" i="21"/>
  <c r="M81" i="21"/>
  <c r="M82" i="21"/>
  <c r="M83" i="21"/>
  <c r="M80" i="21"/>
  <c r="H80" i="21"/>
  <c r="H81" i="21"/>
  <c r="H82" i="21"/>
  <c r="H83" i="21"/>
  <c r="J89" i="21"/>
  <c r="E89" i="21"/>
  <c r="F61" i="21"/>
  <c r="F60" i="21"/>
  <c r="F55" i="21"/>
  <c r="F54" i="21"/>
  <c r="F49" i="21"/>
  <c r="F48" i="21"/>
  <c r="F42" i="21"/>
  <c r="J11" i="21"/>
  <c r="F95" i="21"/>
  <c r="F94" i="21"/>
  <c r="H94" i="21"/>
  <c r="J94" i="21"/>
  <c r="L94" i="21"/>
  <c r="L93" i="21"/>
  <c r="J93" i="21"/>
  <c r="H93" i="21"/>
  <c r="F93" i="21"/>
  <c r="E78" i="21"/>
  <c r="E76" i="21"/>
  <c r="E74" i="21"/>
  <c r="E72" i="21"/>
  <c r="E70" i="21"/>
  <c r="E68" i="21"/>
  <c r="F43" i="21"/>
  <c r="E15" i="21"/>
  <c r="E13" i="21"/>
  <c r="E11" i="21"/>
  <c r="E9" i="21"/>
  <c r="E8" i="21"/>
  <c r="H31" i="9"/>
  <c r="H28" i="9"/>
  <c r="H25" i="9"/>
  <c r="H22" i="9"/>
  <c r="H19" i="9"/>
  <c r="H16" i="9"/>
  <c r="H13" i="9"/>
  <c r="H10" i="9"/>
  <c r="H7" i="9"/>
  <c r="H58" i="8"/>
  <c r="H55" i="8"/>
  <c r="H52" i="8"/>
  <c r="H49" i="8"/>
  <c r="H44" i="8"/>
  <c r="H41" i="8"/>
  <c r="H38" i="8"/>
  <c r="H33" i="8"/>
  <c r="H30" i="8"/>
  <c r="H27" i="8"/>
  <c r="H22" i="8"/>
  <c r="H19" i="8"/>
  <c r="H16" i="8"/>
  <c r="H13" i="8"/>
  <c r="H10" i="8"/>
  <c r="H7" i="8"/>
  <c r="H13" i="7"/>
  <c r="H10" i="7"/>
  <c r="H7" i="7"/>
  <c r="H51" i="6"/>
  <c r="H48" i="6"/>
  <c r="H45" i="6"/>
  <c r="H42" i="6"/>
  <c r="H39" i="6"/>
  <c r="H36" i="6"/>
  <c r="H33" i="6"/>
  <c r="H28" i="6"/>
  <c r="H25" i="6"/>
  <c r="H22" i="6"/>
  <c r="H19" i="6"/>
  <c r="H16" i="6"/>
  <c r="H13" i="6"/>
  <c r="H10" i="6"/>
  <c r="H7" i="6"/>
  <c r="H72" i="5"/>
  <c r="H67" i="5"/>
  <c r="H64" i="5"/>
  <c r="H61" i="5"/>
  <c r="H58" i="5"/>
  <c r="H53" i="5"/>
  <c r="H50" i="5"/>
  <c r="H47" i="5"/>
  <c r="H44" i="5"/>
  <c r="H41" i="5"/>
  <c r="H38" i="5"/>
  <c r="H35" i="5"/>
  <c r="H32" i="5"/>
  <c r="H27" i="5"/>
  <c r="H24" i="5"/>
  <c r="H19" i="5"/>
  <c r="H16" i="5"/>
  <c r="H13" i="5"/>
  <c r="H10" i="5"/>
  <c r="H56" i="4"/>
  <c r="H47" i="4"/>
  <c r="H44" i="4"/>
  <c r="H41" i="4"/>
  <c r="H38" i="4"/>
  <c r="H33" i="4"/>
  <c r="H24" i="4"/>
  <c r="H21" i="4"/>
  <c r="H18" i="4"/>
  <c r="H13" i="4"/>
  <c r="H7" i="4"/>
  <c r="H63" i="1"/>
  <c r="H60" i="1"/>
  <c r="H57" i="1"/>
  <c r="H54" i="1"/>
  <c r="H51" i="1"/>
  <c r="H48" i="1"/>
  <c r="H45" i="1"/>
  <c r="H42" i="1"/>
  <c r="H39" i="1"/>
  <c r="H30" i="1"/>
  <c r="H27" i="1"/>
  <c r="H24" i="1"/>
  <c r="H19" i="1"/>
  <c r="H16" i="1"/>
  <c r="H13" i="1"/>
  <c r="H10" i="1"/>
  <c r="H7" i="1"/>
  <c r="H7" i="5"/>
  <c r="C320" i="21"/>
  <c r="C296" i="33"/>
  <c r="C316" i="21"/>
  <c r="C261" i="33"/>
  <c r="C297" i="21"/>
  <c r="C267" i="33"/>
  <c r="C281" i="21"/>
  <c r="C295" i="21"/>
  <c r="C265" i="33"/>
  <c r="C279" i="21"/>
  <c r="C239" i="33"/>
  <c r="C245" i="33"/>
  <c r="C237" i="33"/>
  <c r="C211" i="33"/>
  <c r="C231" i="21"/>
  <c r="C209" i="33"/>
  <c r="C201" i="33"/>
  <c r="C193" i="33"/>
  <c r="C199" i="21"/>
  <c r="C177" i="33"/>
  <c r="C169" i="33"/>
  <c r="C205" i="21"/>
  <c r="C183" i="33"/>
  <c r="C175" i="33"/>
  <c r="C167" i="33"/>
  <c r="C211" i="21"/>
  <c r="C187" i="21"/>
  <c r="C165" i="33"/>
  <c r="C156" i="33"/>
  <c r="C154" i="21"/>
  <c r="C168" i="21"/>
  <c r="C146" i="33"/>
  <c r="C152" i="33"/>
  <c r="C144" i="33"/>
  <c r="C150" i="21"/>
  <c r="C143" i="21"/>
  <c r="D16" i="14"/>
  <c r="C119" i="33"/>
  <c r="C125" i="33"/>
  <c r="C123" i="21"/>
  <c r="H6" i="4"/>
  <c r="H6" i="1"/>
  <c r="H62" i="1"/>
  <c r="H59" i="1"/>
  <c r="H56" i="1"/>
  <c r="H53" i="1"/>
  <c r="H50" i="1"/>
  <c r="H47" i="1"/>
  <c r="H44" i="1"/>
  <c r="H41" i="1"/>
  <c r="H38" i="1"/>
  <c r="H29" i="1"/>
  <c r="H26" i="1"/>
  <c r="H23" i="1"/>
  <c r="H18" i="1"/>
  <c r="H15" i="1"/>
  <c r="H12" i="1"/>
  <c r="H9" i="1"/>
  <c r="C285" i="33"/>
  <c r="C277" i="33"/>
  <c r="C283" i="33"/>
  <c r="C275" i="33"/>
  <c r="C281" i="33"/>
  <c r="C273" i="33"/>
  <c r="C249" i="33"/>
  <c r="C241" i="33"/>
  <c r="C247" i="33"/>
  <c r="C231" i="33"/>
  <c r="C229" i="33"/>
  <c r="C221" i="33"/>
  <c r="C219" i="33"/>
  <c r="C185" i="33"/>
  <c r="C199" i="33"/>
  <c r="C181" i="33"/>
  <c r="C173" i="33"/>
  <c r="C148" i="33"/>
  <c r="C140" i="33"/>
  <c r="C129" i="33"/>
  <c r="C121" i="33"/>
  <c r="C138" i="33"/>
  <c r="C111" i="33"/>
  <c r="C109" i="33"/>
  <c r="AC39" i="4"/>
  <c r="H6" i="6"/>
  <c r="F59" i="21"/>
  <c r="F53" i="21"/>
  <c r="F47" i="21"/>
  <c r="F41" i="21"/>
  <c r="C59" i="21"/>
  <c r="C53" i="21"/>
  <c r="C47" i="21"/>
  <c r="C41" i="21"/>
  <c r="E20" i="21"/>
  <c r="C307" i="21"/>
  <c r="C303" i="21"/>
  <c r="C299" i="21"/>
  <c r="C287" i="21"/>
  <c r="C255" i="21"/>
  <c r="C243" i="21"/>
  <c r="C235" i="21"/>
  <c r="C207" i="21"/>
  <c r="C195" i="21"/>
  <c r="C191" i="21"/>
  <c r="C183" i="21"/>
  <c r="C166" i="21"/>
  <c r="C162" i="21"/>
  <c r="C135" i="21"/>
  <c r="C213" i="21"/>
  <c r="C215" i="21"/>
  <c r="C305" i="21"/>
  <c r="C289" i="21"/>
  <c r="C253" i="21"/>
  <c r="C245" i="21"/>
  <c r="C233" i="21"/>
  <c r="C189" i="21"/>
  <c r="C152" i="21"/>
  <c r="H30" i="9"/>
  <c r="H27" i="9"/>
  <c r="H24" i="9"/>
  <c r="H21" i="9"/>
  <c r="H18" i="9"/>
  <c r="H15" i="9"/>
  <c r="H12" i="9"/>
  <c r="H9" i="9"/>
  <c r="H6" i="9"/>
  <c r="H57" i="8"/>
  <c r="H54" i="8"/>
  <c r="H51" i="8"/>
  <c r="H48" i="8"/>
  <c r="H43" i="8"/>
  <c r="H40" i="8"/>
  <c r="H37" i="8"/>
  <c r="H32" i="8"/>
  <c r="H29" i="8"/>
  <c r="H26" i="8"/>
  <c r="H21" i="8"/>
  <c r="H18" i="8"/>
  <c r="H15" i="8"/>
  <c r="H12" i="8"/>
  <c r="H9" i="8"/>
  <c r="H6" i="8"/>
  <c r="H12" i="7"/>
  <c r="H9" i="7"/>
  <c r="H6" i="7"/>
  <c r="H50" i="6"/>
  <c r="H47" i="6"/>
  <c r="H44" i="6"/>
  <c r="H41" i="6"/>
  <c r="H38" i="6"/>
  <c r="H35" i="6"/>
  <c r="H32" i="6"/>
  <c r="H27" i="6"/>
  <c r="H24" i="6"/>
  <c r="H21" i="6"/>
  <c r="H18" i="6"/>
  <c r="H15" i="6"/>
  <c r="H12" i="6"/>
  <c r="H9" i="6"/>
  <c r="H71" i="5"/>
  <c r="H66" i="5"/>
  <c r="H63" i="5"/>
  <c r="H60" i="5"/>
  <c r="H57" i="5"/>
  <c r="H52" i="5"/>
  <c r="H49" i="5"/>
  <c r="H46" i="5"/>
  <c r="H43" i="5"/>
  <c r="H40" i="5"/>
  <c r="H37" i="5"/>
  <c r="H34" i="5"/>
  <c r="H31" i="5"/>
  <c r="H26" i="5"/>
  <c r="H23" i="5"/>
  <c r="H18" i="5"/>
  <c r="H15" i="5"/>
  <c r="H12" i="5"/>
  <c r="H9" i="5"/>
  <c r="H6" i="5"/>
  <c r="H55" i="4"/>
  <c r="H46" i="4"/>
  <c r="H43" i="4"/>
  <c r="H40" i="4"/>
  <c r="H37" i="4"/>
  <c r="H32" i="4"/>
  <c r="H23" i="4"/>
  <c r="H20" i="4"/>
  <c r="H17" i="4"/>
  <c r="H12" i="4"/>
  <c r="I10" i="10"/>
  <c r="I8" i="10"/>
  <c r="I6" i="10"/>
  <c r="M32" i="3"/>
  <c r="M27" i="3"/>
  <c r="M22" i="3"/>
  <c r="M17" i="3"/>
  <c r="M12" i="3"/>
  <c r="M7" i="3"/>
  <c r="T16" i="10"/>
  <c r="AO45" i="8"/>
  <c r="AO31" i="7"/>
  <c r="AR47" i="7"/>
  <c r="AQ31" i="7"/>
  <c r="AM47" i="7"/>
  <c r="AQ47" i="7"/>
  <c r="AP50" i="8"/>
  <c r="AM31" i="8"/>
  <c r="AP45" i="8"/>
  <c r="AQ25" i="5"/>
  <c r="AM17" i="8"/>
  <c r="AQ45" i="8"/>
  <c r="AM50" i="8"/>
  <c r="AO23" i="8"/>
  <c r="AQ8" i="7"/>
  <c r="AP47" i="7"/>
  <c r="AP31" i="7"/>
  <c r="AM31" i="7"/>
  <c r="AO47" i="7"/>
  <c r="AP20" i="7"/>
  <c r="AR31" i="7"/>
  <c r="AQ29" i="6"/>
  <c r="AR20" i="6"/>
  <c r="AP29" i="6"/>
  <c r="AQ51" i="5"/>
  <c r="AM11" i="5"/>
  <c r="T26" i="10"/>
  <c r="T24" i="10"/>
  <c r="AR11" i="7" l="1"/>
  <c r="AP11" i="7"/>
  <c r="AM11" i="7"/>
  <c r="AO39" i="7"/>
  <c r="AQ39" i="7"/>
  <c r="Q78" i="69"/>
  <c r="Q69" i="69"/>
  <c r="AR23" i="9"/>
  <c r="AQ52" i="6"/>
  <c r="AO11" i="6"/>
  <c r="AQ37" i="6"/>
  <c r="AO73" i="5"/>
  <c r="AQ19" i="4"/>
  <c r="AP25" i="4"/>
  <c r="AO25" i="1"/>
  <c r="AM48" i="5"/>
  <c r="AP42" i="4"/>
  <c r="AR22" i="4"/>
  <c r="AM20" i="6"/>
  <c r="AR29" i="6"/>
  <c r="Q58" i="69"/>
  <c r="H12" i="10"/>
  <c r="AQ59" i="8"/>
  <c r="AP14" i="8"/>
  <c r="AR39" i="7"/>
  <c r="AP25" i="7"/>
  <c r="AO43" i="6"/>
  <c r="AQ17" i="5"/>
  <c r="AQ62" i="5"/>
  <c r="AO36" i="5"/>
  <c r="AP8" i="5"/>
  <c r="AR49" i="1"/>
  <c r="AO20" i="9"/>
  <c r="AR42" i="8"/>
  <c r="AR14" i="8"/>
  <c r="AP59" i="8"/>
  <c r="AQ14" i="8"/>
  <c r="AM14" i="8"/>
  <c r="AQ42" i="7"/>
  <c r="AQ28" i="7"/>
  <c r="AM39" i="7"/>
  <c r="AR14" i="7"/>
  <c r="AP17" i="6"/>
  <c r="AQ33" i="5"/>
  <c r="AR73" i="5"/>
  <c r="AO59" i="5"/>
  <c r="AO45" i="5"/>
  <c r="AM17" i="5"/>
  <c r="AM45" i="5"/>
  <c r="AO33" i="5"/>
  <c r="AQ59" i="5"/>
  <c r="AO20" i="5"/>
  <c r="AR62" i="5"/>
  <c r="AO48" i="5"/>
  <c r="AP36" i="5"/>
  <c r="AR20" i="5"/>
  <c r="AO8" i="5"/>
  <c r="AM51" i="5"/>
  <c r="AO25" i="5"/>
  <c r="AO11" i="5"/>
  <c r="AO42" i="4"/>
  <c r="AQ42" i="4"/>
  <c r="AM22" i="4"/>
  <c r="AP52" i="1"/>
  <c r="AR32" i="9"/>
  <c r="AP20" i="9"/>
  <c r="AR28" i="8"/>
  <c r="AM59" i="8"/>
  <c r="AO59" i="8"/>
  <c r="AQ11" i="8"/>
  <c r="AQ42" i="8"/>
  <c r="AM42" i="8"/>
  <c r="AR59" i="8"/>
  <c r="AO14" i="8"/>
  <c r="AP42" i="8"/>
  <c r="AO42" i="8"/>
  <c r="AQ14" i="7"/>
  <c r="AR37" i="6"/>
  <c r="AM17" i="6"/>
  <c r="AO52" i="6"/>
  <c r="AR26" i="6"/>
  <c r="AQ11" i="6"/>
  <c r="AP46" i="6"/>
  <c r="AR17" i="6"/>
  <c r="AO20" i="6"/>
  <c r="AM29" i="6"/>
  <c r="AM52" i="6"/>
  <c r="AM49" i="6"/>
  <c r="AR23" i="6"/>
  <c r="AM59" i="5"/>
  <c r="AP73" i="5"/>
  <c r="AP25" i="5"/>
  <c r="AR68" i="5"/>
  <c r="AR51" i="5"/>
  <c r="AR8" i="5"/>
  <c r="AR17" i="5"/>
  <c r="AM65" i="5"/>
  <c r="AQ14" i="5"/>
  <c r="AM25" i="4"/>
  <c r="AR48" i="4"/>
  <c r="AP53" i="8"/>
  <c r="AP34" i="8"/>
  <c r="AQ28" i="8"/>
  <c r="AP28" i="8"/>
  <c r="AO28" i="8"/>
  <c r="AM28" i="8"/>
  <c r="AD64" i="8"/>
  <c r="AG64" i="8"/>
  <c r="AF64" i="8"/>
  <c r="F10" i="2" s="1"/>
  <c r="AX64" i="8"/>
  <c r="AW64" i="8"/>
  <c r="AV64" i="8"/>
  <c r="AU64" i="8"/>
  <c r="AT64" i="8"/>
  <c r="E10" i="71" s="1"/>
  <c r="AE64" i="8"/>
  <c r="E10" i="2" s="1"/>
  <c r="AI64" i="8"/>
  <c r="I10" i="2" s="1"/>
  <c r="AH64" i="8"/>
  <c r="H10" i="2" s="1"/>
  <c r="AP8" i="8"/>
  <c r="AW66" i="7"/>
  <c r="AM43" i="6"/>
  <c r="AP40" i="6"/>
  <c r="AM37" i="6"/>
  <c r="AP34" i="6"/>
  <c r="AO26" i="6"/>
  <c r="AP26" i="6"/>
  <c r="AQ26" i="6"/>
  <c r="AM26" i="6"/>
  <c r="AP23" i="6"/>
  <c r="AR14" i="6"/>
  <c r="AM11" i="6"/>
  <c r="AO62" i="5"/>
  <c r="AP48" i="5"/>
  <c r="AQ36" i="5"/>
  <c r="AR14" i="5"/>
  <c r="AO14" i="5"/>
  <c r="AM8" i="5"/>
  <c r="AM48" i="4"/>
  <c r="AP48" i="4"/>
  <c r="AO45" i="4"/>
  <c r="AO39" i="4"/>
  <c r="AO34" i="4"/>
  <c r="AR8" i="4"/>
  <c r="AE74" i="4"/>
  <c r="E6" i="2" s="1"/>
  <c r="AQ43" i="1"/>
  <c r="AD69" i="1"/>
  <c r="AI69" i="1"/>
  <c r="I5" i="2" s="1"/>
  <c r="X5" i="2" s="1"/>
  <c r="AT69" i="1"/>
  <c r="E5" i="71" s="1"/>
  <c r="H6" i="33"/>
  <c r="AP14" i="1"/>
  <c r="AO55" i="1"/>
  <c r="AQ14" i="1"/>
  <c r="AM55" i="1"/>
  <c r="AQ40" i="1"/>
  <c r="AP20" i="1"/>
  <c r="AR64" i="1"/>
  <c r="AR20" i="1"/>
  <c r="AQ58" i="1"/>
  <c r="AO11" i="1"/>
  <c r="T28" i="10"/>
  <c r="T18" i="10"/>
  <c r="T20" i="10"/>
  <c r="T22" i="10"/>
  <c r="AM40" i="1"/>
  <c r="AQ64" i="1"/>
  <c r="AO40" i="1"/>
  <c r="AQ20" i="1"/>
  <c r="AR11" i="1"/>
  <c r="AM61" i="1"/>
  <c r="AM49" i="1"/>
  <c r="AQ31" i="1"/>
  <c r="AP17" i="1"/>
  <c r="AM64" i="1"/>
  <c r="AR52" i="1"/>
  <c r="AM28" i="1"/>
  <c r="AQ28" i="1"/>
  <c r="D33" i="33"/>
  <c r="C36" i="33" s="1"/>
  <c r="AG74" i="4"/>
  <c r="G6" i="2" s="1"/>
  <c r="V6" i="2" s="1"/>
  <c r="AP45" i="4"/>
  <c r="AR45" i="4"/>
  <c r="AM57" i="4"/>
  <c r="AQ45" i="4"/>
  <c r="AR25" i="4"/>
  <c r="AM8" i="4"/>
  <c r="AV57" i="9"/>
  <c r="AX57" i="9"/>
  <c r="AU57" i="9"/>
  <c r="F11" i="71" s="1"/>
  <c r="AO23" i="9"/>
  <c r="AT63" i="6"/>
  <c r="E8" i="71" s="1"/>
  <c r="AE63" i="6"/>
  <c r="E8" i="2" s="1"/>
  <c r="AF19" i="10" s="1"/>
  <c r="AW63" i="6"/>
  <c r="H8" i="71" s="1"/>
  <c r="AK61" i="6"/>
  <c r="J8" i="71" s="1"/>
  <c r="AM68" i="5"/>
  <c r="AH79" i="5"/>
  <c r="H7" i="2" s="1"/>
  <c r="AI18" i="10" s="1"/>
  <c r="AE79" i="5"/>
  <c r="E7" i="2" s="1"/>
  <c r="AF18" i="10" s="1"/>
  <c r="AO68" i="5"/>
  <c r="AM54" i="5"/>
  <c r="AQ54" i="5"/>
  <c r="AP20" i="5"/>
  <c r="AM20" i="5"/>
  <c r="AQ20" i="5"/>
  <c r="AO28" i="1"/>
  <c r="AP40" i="1"/>
  <c r="AO52" i="1"/>
  <c r="AP58" i="1"/>
  <c r="AP64" i="1"/>
  <c r="AM14" i="1"/>
  <c r="AO61" i="1"/>
  <c r="AO64" i="1"/>
  <c r="AQ17" i="1"/>
  <c r="AM20" i="1"/>
  <c r="AP25" i="1"/>
  <c r="AP31" i="1"/>
  <c r="AO49" i="1"/>
  <c r="AM52" i="1"/>
  <c r="AP61" i="1"/>
  <c r="AO58" i="1"/>
  <c r="AR40" i="1"/>
  <c r="AO20" i="1"/>
  <c r="AQ11" i="1"/>
  <c r="AQ49" i="1"/>
  <c r="AR17" i="1"/>
  <c r="AR31" i="1"/>
  <c r="AR28" i="1"/>
  <c r="AR43" i="1"/>
  <c r="AQ52" i="1"/>
  <c r="AO14" i="1"/>
  <c r="AM11" i="1"/>
  <c r="AP43" i="1"/>
  <c r="AX69" i="1"/>
  <c r="AQ8" i="1"/>
  <c r="AV69" i="1"/>
  <c r="AP8" i="1"/>
  <c r="AR8" i="1"/>
  <c r="AO14" i="9"/>
  <c r="AI57" i="9"/>
  <c r="I11" i="2" s="1"/>
  <c r="AD57" i="9"/>
  <c r="AG57" i="9"/>
  <c r="G11" i="2" s="1"/>
  <c r="AH57" i="9"/>
  <c r="H11" i="2" s="1"/>
  <c r="AT57" i="9"/>
  <c r="E11" i="71" s="1"/>
  <c r="AW57" i="9"/>
  <c r="H11" i="71" s="1"/>
  <c r="AP8" i="9"/>
  <c r="AF57" i="9"/>
  <c r="F11" i="2" s="1"/>
  <c r="AO8" i="9"/>
  <c r="AE57" i="9"/>
  <c r="E11" i="2" s="1"/>
  <c r="C131" i="21"/>
  <c r="D7" i="14"/>
  <c r="C318" i="21"/>
  <c r="C294" i="33"/>
  <c r="AQ26" i="9"/>
  <c r="AM29" i="9"/>
  <c r="AR17" i="9"/>
  <c r="AM32" i="9"/>
  <c r="AM20" i="9"/>
  <c r="AQ8" i="9"/>
  <c r="AQ23" i="9"/>
  <c r="AO11" i="9"/>
  <c r="AM8" i="9"/>
  <c r="AP26" i="9"/>
  <c r="AO32" i="9"/>
  <c r="AP17" i="9"/>
  <c r="AQ11" i="9"/>
  <c r="AM23" i="9"/>
  <c r="AR8" i="9"/>
  <c r="AP23" i="9"/>
  <c r="AO29" i="9"/>
  <c r="AQ32" i="9"/>
  <c r="AO17" i="9"/>
  <c r="AM17" i="9"/>
  <c r="AP32" i="9"/>
  <c r="AQ20" i="9"/>
  <c r="AM11" i="9"/>
  <c r="AR20" i="9"/>
  <c r="AP11" i="9"/>
  <c r="AR11" i="9"/>
  <c r="AP29" i="9"/>
  <c r="AQ17" i="9"/>
  <c r="AO26" i="9"/>
  <c r="AM14" i="9"/>
  <c r="AD62" i="8"/>
  <c r="AR50" i="8"/>
  <c r="AM45" i="8"/>
  <c r="AQ31" i="8"/>
  <c r="AP17" i="8"/>
  <c r="AO20" i="8"/>
  <c r="AO8" i="8"/>
  <c r="AQ56" i="8"/>
  <c r="AO39" i="8"/>
  <c r="AQ23" i="8"/>
  <c r="AP11" i="8"/>
  <c r="AG66" i="7"/>
  <c r="G9" i="2" s="1"/>
  <c r="V9" i="2" s="1"/>
  <c r="AR42" i="7"/>
  <c r="AM28" i="7"/>
  <c r="AM14" i="7"/>
  <c r="C251" i="21"/>
  <c r="AJ64" i="7"/>
  <c r="J9" i="2" s="1"/>
  <c r="N24" i="10" s="1"/>
  <c r="AP17" i="7"/>
  <c r="AI66" i="7"/>
  <c r="I9" i="2" s="1"/>
  <c r="X9" i="2" s="1"/>
  <c r="AO36" i="7"/>
  <c r="AP8" i="7"/>
  <c r="AP20" i="6"/>
  <c r="AO29" i="6"/>
  <c r="AP43" i="6"/>
  <c r="AM14" i="6"/>
  <c r="AP49" i="6"/>
  <c r="AO37" i="6"/>
  <c r="AO23" i="6"/>
  <c r="AQ34" i="6"/>
  <c r="AM8" i="6"/>
  <c r="AR49" i="6"/>
  <c r="AM40" i="6"/>
  <c r="AP14" i="6"/>
  <c r="AO49" i="6"/>
  <c r="AQ20" i="6"/>
  <c r="AQ43" i="6"/>
  <c r="AQ17" i="6"/>
  <c r="AR46" i="6"/>
  <c r="AO46" i="6"/>
  <c r="AV63" i="6"/>
  <c r="AR43" i="6"/>
  <c r="AP8" i="6"/>
  <c r="AM46" i="6"/>
  <c r="AR11" i="6"/>
  <c r="AO40" i="6"/>
  <c r="AQ46" i="6"/>
  <c r="AP52" i="6"/>
  <c r="AQ14" i="6"/>
  <c r="AO14" i="6"/>
  <c r="AO17" i="6"/>
  <c r="AP37" i="6"/>
  <c r="AQ49" i="6"/>
  <c r="AR52" i="6"/>
  <c r="AR40" i="6"/>
  <c r="AM23" i="6"/>
  <c r="AR8" i="6"/>
  <c r="C225" i="21"/>
  <c r="C223" i="21"/>
  <c r="AM34" i="6"/>
  <c r="AQ8" i="6"/>
  <c r="AQ40" i="6"/>
  <c r="AP11" i="6"/>
  <c r="AR34" i="6"/>
  <c r="AO8" i="6"/>
  <c r="AQ23" i="6"/>
  <c r="AO34" i="6"/>
  <c r="AI63" i="6"/>
  <c r="I8" i="2" s="1"/>
  <c r="X8" i="2" s="1"/>
  <c r="AW79" i="5"/>
  <c r="H7" i="71" s="1"/>
  <c r="AR65" i="5"/>
  <c r="AO51" i="5"/>
  <c r="AM39" i="5"/>
  <c r="AR25" i="5"/>
  <c r="AP11" i="5"/>
  <c r="AD79" i="5"/>
  <c r="AQ73" i="5"/>
  <c r="AR59" i="5"/>
  <c r="AP45" i="5"/>
  <c r="AM33" i="5"/>
  <c r="AO17" i="5"/>
  <c r="AJ77" i="5"/>
  <c r="J7" i="2" s="1"/>
  <c r="N20" i="10" s="1"/>
  <c r="AU74" i="4"/>
  <c r="F6" i="71" s="1"/>
  <c r="AQ39" i="4"/>
  <c r="AO19" i="4"/>
  <c r="AQ48" i="4"/>
  <c r="AM34" i="4"/>
  <c r="AR14" i="4"/>
  <c r="AU69" i="1"/>
  <c r="AW69" i="1"/>
  <c r="AR61" i="1"/>
  <c r="AP49" i="1"/>
  <c r="AO31" i="1"/>
  <c r="AM17" i="1"/>
  <c r="C298" i="33"/>
  <c r="AJ55" i="9"/>
  <c r="J11" i="2" s="1"/>
  <c r="N28" i="10" s="1"/>
  <c r="C257" i="33"/>
  <c r="AM8" i="8"/>
  <c r="AQ50" i="8"/>
  <c r="AM11" i="8"/>
  <c r="AR45" i="8"/>
  <c r="AM56" i="8"/>
  <c r="AP56" i="8"/>
  <c r="AO17" i="8"/>
  <c r="AP39" i="8"/>
  <c r="AO56" i="8"/>
  <c r="AR17" i="8"/>
  <c r="AO50" i="8"/>
  <c r="AQ17" i="8"/>
  <c r="AM39" i="8"/>
  <c r="AM53" i="8"/>
  <c r="AR39" i="8"/>
  <c r="C259" i="33"/>
  <c r="AK62" i="8"/>
  <c r="J10" i="71" s="1"/>
  <c r="AR56" i="8"/>
  <c r="AP23" i="8"/>
  <c r="AO11" i="8"/>
  <c r="AQ53" i="8"/>
  <c r="AP31" i="8"/>
  <c r="AR8" i="8"/>
  <c r="AR31" i="8"/>
  <c r="AM23" i="8"/>
  <c r="AQ8" i="8"/>
  <c r="AR23" i="8"/>
  <c r="AR20" i="8"/>
  <c r="AQ20" i="8"/>
  <c r="AO31" i="8"/>
  <c r="AO53" i="8"/>
  <c r="AO34" i="8"/>
  <c r="C283" i="21"/>
  <c r="AR36" i="7"/>
  <c r="AP28" i="7"/>
  <c r="AO28" i="7"/>
  <c r="AR28" i="7"/>
  <c r="AO42" i="7"/>
  <c r="AQ36" i="7"/>
  <c r="AM20" i="7"/>
  <c r="AO8" i="7"/>
  <c r="AR8" i="7"/>
  <c r="AO14" i="7"/>
  <c r="AP14" i="7"/>
  <c r="AP42" i="7"/>
  <c r="AQ25" i="7"/>
  <c r="AT66" i="7"/>
  <c r="E9" i="71" s="1"/>
  <c r="AM42" i="7"/>
  <c r="AH63" i="6"/>
  <c r="H8" i="2" s="1"/>
  <c r="W8" i="2" s="1"/>
  <c r="C217" i="33"/>
  <c r="AG63" i="6"/>
  <c r="G8" i="2" s="1"/>
  <c r="M22" i="10" s="1"/>
  <c r="AD61" i="6"/>
  <c r="AX79" i="5"/>
  <c r="AV79" i="5"/>
  <c r="AT79" i="5"/>
  <c r="E7" i="71" s="1"/>
  <c r="C181" i="21"/>
  <c r="AQ8" i="5"/>
  <c r="AR11" i="5"/>
  <c r="AM25" i="5"/>
  <c r="AQ48" i="5"/>
  <c r="AP65" i="5"/>
  <c r="AQ65" i="5"/>
  <c r="AP51" i="5"/>
  <c r="AQ39" i="5"/>
  <c r="AR45" i="5"/>
  <c r="AO39" i="5"/>
  <c r="AR39" i="5"/>
  <c r="AP39" i="5"/>
  <c r="AQ11" i="5"/>
  <c r="AQ45" i="5"/>
  <c r="AO65" i="5"/>
  <c r="AP33" i="5"/>
  <c r="AP14" i="5"/>
  <c r="AM62" i="5"/>
  <c r="AR48" i="5"/>
  <c r="AM36" i="5"/>
  <c r="AP17" i="5"/>
  <c r="AP62" i="5"/>
  <c r="AR33" i="5"/>
  <c r="AM73" i="5"/>
  <c r="AP59" i="5"/>
  <c r="AQ68" i="5"/>
  <c r="AR54" i="5"/>
  <c r="AP42" i="5"/>
  <c r="AP28" i="5"/>
  <c r="AD72" i="4"/>
  <c r="AO22" i="4"/>
  <c r="AP22" i="4"/>
  <c r="AP34" i="4"/>
  <c r="AP39" i="4"/>
  <c r="AO57" i="4"/>
  <c r="AP57" i="4"/>
  <c r="AR34" i="4"/>
  <c r="AQ14" i="4"/>
  <c r="AM42" i="4"/>
  <c r="AQ34" i="4"/>
  <c r="AP19" i="4"/>
  <c r="AR42" i="4"/>
  <c r="C160" i="21"/>
  <c r="C170" i="21"/>
  <c r="C136" i="33"/>
  <c r="AR39" i="4"/>
  <c r="AM39" i="4"/>
  <c r="AO25" i="4"/>
  <c r="AM14" i="4"/>
  <c r="AO48" i="4"/>
  <c r="AQ22" i="4"/>
  <c r="AQ57" i="4"/>
  <c r="AQ25" i="4"/>
  <c r="AM19" i="4"/>
  <c r="AP14" i="4"/>
  <c r="AO14" i="4"/>
  <c r="AR57" i="4"/>
  <c r="AW74" i="4"/>
  <c r="H6" i="71" s="1"/>
  <c r="AR19" i="4"/>
  <c r="AM45" i="4"/>
  <c r="AP28" i="1"/>
  <c r="AM31" i="1"/>
  <c r="AO43" i="1"/>
  <c r="AP55" i="1"/>
  <c r="AM58" i="1"/>
  <c r="AQ61" i="1"/>
  <c r="AO8" i="1"/>
  <c r="AR14" i="1"/>
  <c r="AQ55" i="1"/>
  <c r="AM43" i="1"/>
  <c r="AP11" i="1"/>
  <c r="AO17" i="1"/>
  <c r="AR58" i="1"/>
  <c r="C133" i="21"/>
  <c r="AR55" i="1"/>
  <c r="AM8" i="1"/>
  <c r="AM25" i="1"/>
  <c r="D34" i="21"/>
  <c r="H6" i="21"/>
  <c r="E34" i="21"/>
  <c r="D33" i="21"/>
  <c r="C36" i="21" s="1"/>
  <c r="D34" i="33"/>
  <c r="B302" i="33"/>
  <c r="AD55" i="9"/>
  <c r="C158" i="21"/>
  <c r="C179" i="21"/>
  <c r="C154" i="33"/>
  <c r="C197" i="33"/>
  <c r="AD77" i="5"/>
  <c r="C191" i="33"/>
  <c r="C197" i="21"/>
  <c r="C139" i="21"/>
  <c r="C117" i="33"/>
  <c r="Q80" i="69"/>
  <c r="Q81" i="69" s="1"/>
  <c r="D12" i="69" s="1"/>
  <c r="AD63" i="6"/>
  <c r="C127" i="21"/>
  <c r="C113" i="33"/>
  <c r="C127" i="33"/>
  <c r="C141" i="21"/>
  <c r="C189" i="33"/>
  <c r="C203" i="21"/>
  <c r="C213" i="33"/>
  <c r="C227" i="21"/>
  <c r="C233" i="33"/>
  <c r="C247" i="21"/>
  <c r="C269" i="33"/>
  <c r="C291" i="21"/>
  <c r="AD74" i="4"/>
  <c r="AD66" i="7"/>
  <c r="AJ61" i="6"/>
  <c r="J8" i="2" s="1"/>
  <c r="N22" i="10" s="1"/>
  <c r="T10" i="2"/>
  <c r="AG79" i="5"/>
  <c r="G7" i="2" s="1"/>
  <c r="AF69" i="1"/>
  <c r="F5" i="2" s="1"/>
  <c r="AG16" i="10" s="1"/>
  <c r="AH66" i="7"/>
  <c r="H9" i="2" s="1"/>
  <c r="AI74" i="4"/>
  <c r="I6" i="2" s="1"/>
  <c r="AK72" i="4"/>
  <c r="J6" i="71" s="1"/>
  <c r="AX66" i="7"/>
  <c r="AD67" i="1"/>
  <c r="AF63" i="6"/>
  <c r="F8" i="2" s="1"/>
  <c r="AF74" i="4"/>
  <c r="F6" i="2" s="1"/>
  <c r="AE69" i="1"/>
  <c r="E5" i="2" s="1"/>
  <c r="AF16" i="10" s="1"/>
  <c r="AI79" i="5"/>
  <c r="I7" i="2" s="1"/>
  <c r="T12" i="10"/>
  <c r="AK64" i="7"/>
  <c r="J9" i="71" s="1"/>
  <c r="AV66" i="7"/>
  <c r="AU63" i="6"/>
  <c r="AR42" i="5"/>
  <c r="AM14" i="5"/>
  <c r="AM42" i="5"/>
  <c r="AQ42" i="5"/>
  <c r="AO54" i="5"/>
  <c r="AP54" i="5"/>
  <c r="AP68" i="5"/>
  <c r="AR25" i="7"/>
  <c r="AQ20" i="7"/>
  <c r="AM25" i="7"/>
  <c r="AM8" i="7"/>
  <c r="AR20" i="7"/>
  <c r="AR26" i="9"/>
  <c r="AP14" i="9"/>
  <c r="AM26" i="9"/>
  <c r="AR36" i="5"/>
  <c r="AO42" i="5"/>
  <c r="AR28" i="5"/>
  <c r="AM20" i="8"/>
  <c r="AR53" i="8"/>
  <c r="AP8" i="4"/>
  <c r="AP20" i="8"/>
  <c r="AP36" i="7"/>
  <c r="AO20" i="7"/>
  <c r="AQ14" i="9"/>
  <c r="AO25" i="7"/>
  <c r="AR14" i="9"/>
  <c r="AM36" i="7"/>
  <c r="AO28" i="5"/>
  <c r="AR25" i="1"/>
  <c r="E34" i="33"/>
  <c r="AF21" i="10"/>
  <c r="AO17" i="7"/>
  <c r="AJ62" i="8"/>
  <c r="J10" i="2" s="1"/>
  <c r="N26" i="10" s="1"/>
  <c r="AJ72" i="4"/>
  <c r="J6" i="2" s="1"/>
  <c r="N18" i="10" s="1"/>
  <c r="AH74" i="4"/>
  <c r="H6" i="2" s="1"/>
  <c r="AK67" i="1"/>
  <c r="J5" i="71" s="1"/>
  <c r="AM28" i="5"/>
  <c r="AM34" i="8"/>
  <c r="AQ8" i="4"/>
  <c r="AQ34" i="8"/>
  <c r="AR34" i="8"/>
  <c r="AR29" i="9"/>
  <c r="AQ29" i="9"/>
  <c r="AO11" i="7"/>
  <c r="AO8" i="4"/>
  <c r="AQ25" i="1"/>
  <c r="AD64" i="7"/>
  <c r="AJ67" i="1"/>
  <c r="J5" i="2" s="1"/>
  <c r="G10" i="2"/>
  <c r="AF66" i="7"/>
  <c r="F9" i="2" s="1"/>
  <c r="AF79" i="5"/>
  <c r="F7" i="2" s="1"/>
  <c r="AX63" i="6"/>
  <c r="I8" i="71" s="1"/>
  <c r="AX74" i="4"/>
  <c r="AG69" i="1"/>
  <c r="G5" i="2" s="1"/>
  <c r="AH16" i="10" s="1"/>
  <c r="AU79" i="5"/>
  <c r="F7" i="71" s="1"/>
  <c r="AV74" i="4"/>
  <c r="G6" i="71" s="1"/>
  <c r="AE66" i="7"/>
  <c r="E9" i="2" s="1"/>
  <c r="AH69" i="1"/>
  <c r="H5" i="2" s="1"/>
  <c r="AI16" i="10" s="1"/>
  <c r="AK55" i="9"/>
  <c r="J11" i="71" s="1"/>
  <c r="AK77" i="5"/>
  <c r="J7" i="71" s="1"/>
  <c r="AU66" i="7"/>
  <c r="F9" i="71" s="1"/>
  <c r="AT74" i="4"/>
  <c r="F5" i="71" l="1"/>
  <c r="U5" i="71" s="1"/>
  <c r="I5" i="71"/>
  <c r="X5" i="71" s="1"/>
  <c r="I10" i="71"/>
  <c r="X10" i="71" s="1"/>
  <c r="I11" i="71"/>
  <c r="X11" i="71" s="1"/>
  <c r="F10" i="71"/>
  <c r="U10" i="71" s="1"/>
  <c r="F8" i="71"/>
  <c r="U8" i="71" s="1"/>
  <c r="G7" i="71"/>
  <c r="V7" i="71" s="1"/>
  <c r="G5" i="71"/>
  <c r="V5" i="71" s="1"/>
  <c r="G11" i="71"/>
  <c r="V11" i="71" s="1"/>
  <c r="G10" i="71"/>
  <c r="V10" i="71" s="1"/>
  <c r="E6" i="71"/>
  <c r="T6" i="71" s="1"/>
  <c r="I6" i="71"/>
  <c r="X6" i="71" s="1"/>
  <c r="G9" i="71"/>
  <c r="V9" i="71" s="1"/>
  <c r="I9" i="71"/>
  <c r="X9" i="71" s="1"/>
  <c r="I7" i="71"/>
  <c r="X7" i="71" s="1"/>
  <c r="AI50" i="10"/>
  <c r="H5" i="71"/>
  <c r="W5" i="71" s="1"/>
  <c r="G8" i="71"/>
  <c r="V8" i="71" s="1"/>
  <c r="H9" i="71"/>
  <c r="AI54" i="10" s="1"/>
  <c r="H10" i="71"/>
  <c r="W10" i="71" s="1"/>
  <c r="T64" i="10"/>
  <c r="T8" i="2"/>
  <c r="M8" i="2"/>
  <c r="T30" i="10"/>
  <c r="W11" i="71"/>
  <c r="U11" i="71"/>
  <c r="T10" i="71"/>
  <c r="M10" i="2"/>
  <c r="AJ20" i="10"/>
  <c r="U9" i="71"/>
  <c r="AF54" i="10"/>
  <c r="X8" i="71"/>
  <c r="W8" i="71"/>
  <c r="AH53" i="10"/>
  <c r="AJ19" i="10"/>
  <c r="K7" i="2"/>
  <c r="K20" i="10" s="1"/>
  <c r="T7" i="2"/>
  <c r="W7" i="2"/>
  <c r="D7" i="71"/>
  <c r="Y7" i="71" s="1"/>
  <c r="U7" i="71"/>
  <c r="W7" i="71"/>
  <c r="T7" i="71"/>
  <c r="L7" i="71"/>
  <c r="V6" i="71"/>
  <c r="W6" i="71"/>
  <c r="U6" i="71"/>
  <c r="AH50" i="10"/>
  <c r="AJ50" i="10"/>
  <c r="AG50" i="10"/>
  <c r="T5" i="71"/>
  <c r="AF50" i="10"/>
  <c r="AJ16" i="10"/>
  <c r="M18" i="10"/>
  <c r="AH17" i="10"/>
  <c r="N52" i="10"/>
  <c r="N58" i="10"/>
  <c r="M56" i="10"/>
  <c r="K8" i="2"/>
  <c r="K22" i="10" s="1"/>
  <c r="N56" i="10"/>
  <c r="N54" i="10"/>
  <c r="N62" i="10"/>
  <c r="N60" i="10"/>
  <c r="AI56" i="10"/>
  <c r="AF22" i="10"/>
  <c r="T11" i="2"/>
  <c r="D11" i="2"/>
  <c r="Y11" i="2" s="1"/>
  <c r="M24" i="10"/>
  <c r="AH20" i="10"/>
  <c r="AI19" i="10"/>
  <c r="V8" i="2"/>
  <c r="AH19" i="10"/>
  <c r="AH52" i="10"/>
  <c r="AI51" i="10"/>
  <c r="K5" i="2"/>
  <c r="W5" i="2"/>
  <c r="H13" i="2"/>
  <c r="AH51" i="10"/>
  <c r="M52" i="10"/>
  <c r="V5" i="2"/>
  <c r="G13" i="2"/>
  <c r="M16" i="10"/>
  <c r="AG56" i="10"/>
  <c r="U7" i="2"/>
  <c r="M7" i="2"/>
  <c r="L7" i="2"/>
  <c r="O20" i="10" s="1"/>
  <c r="AG18" i="10"/>
  <c r="V10" i="2"/>
  <c r="M26" i="10"/>
  <c r="AH21" i="10"/>
  <c r="AH55" i="10"/>
  <c r="T6" i="2"/>
  <c r="D6" i="2"/>
  <c r="M6" i="2"/>
  <c r="AF17" i="10"/>
  <c r="L6" i="2"/>
  <c r="O18" i="10" s="1"/>
  <c r="U8" i="2"/>
  <c r="AG19" i="10"/>
  <c r="L8" i="2"/>
  <c r="O22" i="10" s="1"/>
  <c r="D8" i="2"/>
  <c r="R8" i="2" s="1"/>
  <c r="AJ17" i="10"/>
  <c r="I13" i="2"/>
  <c r="X6" i="2"/>
  <c r="AG54" i="10"/>
  <c r="AG52" i="10"/>
  <c r="M62" i="10"/>
  <c r="AH56" i="10"/>
  <c r="J14" i="2"/>
  <c r="N16" i="10"/>
  <c r="J15" i="2"/>
  <c r="N50" i="10"/>
  <c r="L10" i="2"/>
  <c r="O26" i="10" s="1"/>
  <c r="U10" i="2"/>
  <c r="AG21" i="10"/>
  <c r="U6" i="2"/>
  <c r="AG17" i="10"/>
  <c r="K9" i="2"/>
  <c r="K24" i="10" s="1"/>
  <c r="W9" i="2"/>
  <c r="AI20" i="10"/>
  <c r="D10" i="2"/>
  <c r="AJ21" i="10"/>
  <c r="X10" i="2"/>
  <c r="D9" i="2"/>
  <c r="T9" i="2"/>
  <c r="M9" i="2"/>
  <c r="AF20" i="10"/>
  <c r="L9" i="2"/>
  <c r="O24" i="10" s="1"/>
  <c r="AJ53" i="10"/>
  <c r="AF55" i="10"/>
  <c r="K6" i="2"/>
  <c r="K18" i="10" s="1"/>
  <c r="W6" i="2"/>
  <c r="AI17" i="10"/>
  <c r="U11" i="2"/>
  <c r="AG22" i="10"/>
  <c r="L11" i="2"/>
  <c r="O28" i="10" s="1"/>
  <c r="X7" i="2"/>
  <c r="AJ18" i="10"/>
  <c r="AJ54" i="10"/>
  <c r="U5" i="2"/>
  <c r="F13" i="2"/>
  <c r="M11" i="2"/>
  <c r="W11" i="2"/>
  <c r="K11" i="2"/>
  <c r="K28" i="10" s="1"/>
  <c r="AI22" i="10"/>
  <c r="X11" i="2"/>
  <c r="AJ22" i="10"/>
  <c r="AG20" i="10"/>
  <c r="U9" i="2"/>
  <c r="AH22" i="10"/>
  <c r="V11" i="2"/>
  <c r="M28" i="10"/>
  <c r="K10" i="2"/>
  <c r="K26" i="10" s="1"/>
  <c r="AI21" i="10"/>
  <c r="W10" i="2"/>
  <c r="AG53" i="10"/>
  <c r="M5" i="2"/>
  <c r="T5" i="2"/>
  <c r="D5" i="2"/>
  <c r="E13" i="2"/>
  <c r="L5" i="2"/>
  <c r="D7" i="2"/>
  <c r="V7" i="2"/>
  <c r="AH18" i="10"/>
  <c r="M20" i="10"/>
  <c r="M60" i="10" l="1"/>
  <c r="M54" i="10"/>
  <c r="M7" i="71"/>
  <c r="R7" i="71" s="1"/>
  <c r="AJ52" i="10"/>
  <c r="AF51" i="10"/>
  <c r="D5" i="71"/>
  <c r="Y5" i="71" s="1"/>
  <c r="L5" i="71"/>
  <c r="O50" i="10" s="1"/>
  <c r="K5" i="71"/>
  <c r="K50" i="10" s="1"/>
  <c r="AJ51" i="10"/>
  <c r="AG55" i="10"/>
  <c r="M5" i="71"/>
  <c r="K6" i="71"/>
  <c r="K52" i="10" s="1"/>
  <c r="Q10" i="2"/>
  <c r="G13" i="71"/>
  <c r="AJ56" i="10"/>
  <c r="AH54" i="10"/>
  <c r="M50" i="10"/>
  <c r="M58" i="10"/>
  <c r="K11" i="71"/>
  <c r="K62" i="10" s="1"/>
  <c r="AI55" i="10"/>
  <c r="L10" i="71"/>
  <c r="O60" i="10" s="1"/>
  <c r="K9" i="71"/>
  <c r="M10" i="71"/>
  <c r="AJ55" i="10"/>
  <c r="D10" i="71"/>
  <c r="Y10" i="71" s="1"/>
  <c r="K10" i="71"/>
  <c r="K60" i="10" s="1"/>
  <c r="W9" i="71"/>
  <c r="W13" i="71" s="1"/>
  <c r="K7" i="71"/>
  <c r="K54" i="10" s="1"/>
  <c r="Z10" i="71"/>
  <c r="Z6" i="71"/>
  <c r="Z7" i="71"/>
  <c r="Z5" i="71"/>
  <c r="T11" i="71"/>
  <c r="M11" i="71"/>
  <c r="L11" i="71"/>
  <c r="O62" i="10" s="1"/>
  <c r="D11" i="71"/>
  <c r="Y11" i="71" s="1"/>
  <c r="AF56" i="10"/>
  <c r="T9" i="71"/>
  <c r="L9" i="71"/>
  <c r="O58" i="10" s="1"/>
  <c r="D9" i="71"/>
  <c r="Y9" i="71" s="1"/>
  <c r="M9" i="71"/>
  <c r="Z8" i="2"/>
  <c r="V22" i="10" s="1"/>
  <c r="Q8" i="2"/>
  <c r="AI53" i="10"/>
  <c r="D8" i="71"/>
  <c r="Y8" i="71" s="1"/>
  <c r="M8" i="71"/>
  <c r="L8" i="71"/>
  <c r="O56" i="10" s="1"/>
  <c r="T8" i="71"/>
  <c r="E13" i="71"/>
  <c r="AF53" i="10"/>
  <c r="K8" i="71"/>
  <c r="F13" i="71"/>
  <c r="L6" i="71"/>
  <c r="O52" i="10" s="1"/>
  <c r="D6" i="71"/>
  <c r="Y6" i="71" s="1"/>
  <c r="AG51" i="10"/>
  <c r="M6" i="71"/>
  <c r="I13" i="71"/>
  <c r="K58" i="10"/>
  <c r="AI52" i="10"/>
  <c r="O54" i="10"/>
  <c r="H13" i="71"/>
  <c r="AF52" i="10"/>
  <c r="J15" i="71"/>
  <c r="J14" i="71"/>
  <c r="AB15" i="71" s="1"/>
  <c r="Q28" i="10"/>
  <c r="Z11" i="2"/>
  <c r="V28" i="10" s="1"/>
  <c r="Z10" i="2"/>
  <c r="V26" i="10" s="1"/>
  <c r="Z7" i="2"/>
  <c r="V20" i="10" s="1"/>
  <c r="Q16" i="10"/>
  <c r="D13" i="2"/>
  <c r="Y5" i="2"/>
  <c r="R9" i="2"/>
  <c r="Q9" i="2"/>
  <c r="X13" i="2"/>
  <c r="Y6" i="2"/>
  <c r="Q18" i="10"/>
  <c r="U18" i="10" s="1"/>
  <c r="V13" i="71"/>
  <c r="Z5" i="2"/>
  <c r="T13" i="2"/>
  <c r="R11" i="2"/>
  <c r="Q11" i="2"/>
  <c r="Z9" i="2"/>
  <c r="Y8" i="2"/>
  <c r="Q22" i="10"/>
  <c r="U22" i="10" s="1"/>
  <c r="Z6" i="2"/>
  <c r="V13" i="2"/>
  <c r="Y7" i="2"/>
  <c r="Q20" i="10"/>
  <c r="U20" i="10" s="1"/>
  <c r="L13" i="2"/>
  <c r="O16" i="10"/>
  <c r="O30" i="10" s="1"/>
  <c r="R5" i="2"/>
  <c r="Q5" i="2"/>
  <c r="Y9" i="2"/>
  <c r="Q24" i="10"/>
  <c r="U24" i="10" s="1"/>
  <c r="U13" i="71"/>
  <c r="W13" i="2"/>
  <c r="U13" i="2"/>
  <c r="Q60" i="10"/>
  <c r="U60" i="10" s="1"/>
  <c r="Y10" i="2"/>
  <c r="Q26" i="10"/>
  <c r="U26" i="10" s="1"/>
  <c r="R10" i="2"/>
  <c r="X13" i="71"/>
  <c r="R6" i="2"/>
  <c r="Q6" i="2"/>
  <c r="R7" i="2"/>
  <c r="Q7" i="2"/>
  <c r="M30" i="10"/>
  <c r="K13" i="2"/>
  <c r="K16" i="10"/>
  <c r="K30" i="10" s="1"/>
  <c r="R10" i="71" l="1"/>
  <c r="AC10" i="71"/>
  <c r="AE10" i="71"/>
  <c r="AG10" i="71" s="1"/>
  <c r="M64" i="10"/>
  <c r="Q7" i="71"/>
  <c r="AC7" i="71"/>
  <c r="X54" i="10" s="1"/>
  <c r="AB7" i="71"/>
  <c r="AE7" i="71"/>
  <c r="AG7" i="71" s="1"/>
  <c r="AE6" i="71"/>
  <c r="Q50" i="10"/>
  <c r="U50" i="10" s="1"/>
  <c r="K13" i="71"/>
  <c r="Q5" i="71"/>
  <c r="AB5" i="71" s="1"/>
  <c r="R5" i="71"/>
  <c r="AC5" i="71" s="1"/>
  <c r="AE5" i="71"/>
  <c r="AF5" i="71" s="1"/>
  <c r="V60" i="10"/>
  <c r="Q10" i="71"/>
  <c r="AB10" i="71" s="1"/>
  <c r="K56" i="10"/>
  <c r="K64" i="10" s="1"/>
  <c r="X60" i="10"/>
  <c r="AF10" i="71"/>
  <c r="AC8" i="2"/>
  <c r="Z11" i="71"/>
  <c r="Z9" i="71"/>
  <c r="Z8" i="71"/>
  <c r="U28" i="10"/>
  <c r="R11" i="71"/>
  <c r="Q11" i="71"/>
  <c r="Q62" i="10"/>
  <c r="AB10" i="2"/>
  <c r="Q58" i="10"/>
  <c r="U58" i="10" s="1"/>
  <c r="Q9" i="71"/>
  <c r="R9" i="71"/>
  <c r="T13" i="71"/>
  <c r="Q56" i="10"/>
  <c r="U56" i="10" s="1"/>
  <c r="Q8" i="71"/>
  <c r="R8" i="71"/>
  <c r="O64" i="10"/>
  <c r="Q52" i="10"/>
  <c r="U52" i="10" s="1"/>
  <c r="Q13" i="2"/>
  <c r="R13" i="2"/>
  <c r="R6" i="71"/>
  <c r="AC6" i="71" s="1"/>
  <c r="Q6" i="71"/>
  <c r="AB6" i="71" s="1"/>
  <c r="V50" i="10"/>
  <c r="D13" i="71"/>
  <c r="Q54" i="10"/>
  <c r="U54" i="10" s="1"/>
  <c r="L13" i="71"/>
  <c r="AB11" i="2"/>
  <c r="AC11" i="2"/>
  <c r="Y13" i="71"/>
  <c r="AB8" i="2"/>
  <c r="AC7" i="2"/>
  <c r="L14" i="2"/>
  <c r="G14" i="2"/>
  <c r="AC6" i="2"/>
  <c r="AB6" i="2"/>
  <c r="V18" i="10"/>
  <c r="U16" i="10"/>
  <c r="Q30" i="10"/>
  <c r="AB7" i="2"/>
  <c r="V54" i="10"/>
  <c r="V52" i="10"/>
  <c r="K14" i="2"/>
  <c r="O15" i="2" s="1"/>
  <c r="AC9" i="2"/>
  <c r="V24" i="10"/>
  <c r="AB9" i="2"/>
  <c r="Y13" i="2"/>
  <c r="AC10" i="2"/>
  <c r="AC5" i="2"/>
  <c r="V16" i="10"/>
  <c r="Z13" i="2"/>
  <c r="AB5" i="2"/>
  <c r="AC11" i="71" l="1"/>
  <c r="X62" i="10" s="1"/>
  <c r="AB11" i="71"/>
  <c r="AE11" i="71"/>
  <c r="AG11" i="71" s="1"/>
  <c r="AC13" i="71"/>
  <c r="AC14" i="71" s="1"/>
  <c r="X52" i="10"/>
  <c r="X50" i="10"/>
  <c r="AG6" i="71"/>
  <c r="AF6" i="71"/>
  <c r="AG5" i="71"/>
  <c r="AG8" i="71"/>
  <c r="X56" i="10"/>
  <c r="AF7" i="71"/>
  <c r="AG9" i="71"/>
  <c r="X58" i="10"/>
  <c r="V56" i="10"/>
  <c r="Z13" i="71"/>
  <c r="V62" i="10"/>
  <c r="V58" i="10"/>
  <c r="U62" i="10"/>
  <c r="AB13" i="2"/>
  <c r="Q13" i="71"/>
  <c r="R13" i="71"/>
  <c r="AC13" i="2"/>
  <c r="AC14" i="2" s="1"/>
  <c r="Q64" i="10"/>
  <c r="K14" i="71"/>
  <c r="O15" i="71" s="1"/>
  <c r="L14" i="71"/>
  <c r="G14" i="71"/>
  <c r="O14" i="2"/>
  <c r="AB13" i="71" l="1"/>
  <c r="AF11" i="71"/>
  <c r="AF9" i="71"/>
  <c r="AF8" i="71"/>
  <c r="AF12" i="71" s="1"/>
  <c r="AG12" i="71"/>
  <c r="AH12" i="71" s="1"/>
  <c r="AD14" i="2"/>
  <c r="AC15" i="2" s="1"/>
  <c r="X64" i="10"/>
  <c r="O14" i="71"/>
  <c r="K67" i="10" l="1"/>
  <c r="AD15" i="71"/>
  <c r="G69" i="10" s="1"/>
  <c r="AD14" i="71"/>
  <c r="AE14" i="71" s="1"/>
  <c r="AE15" i="71" s="1"/>
  <c r="AE15" i="2"/>
  <c r="G34" i="10"/>
  <c r="AF15" i="2"/>
  <c r="AD15" i="2"/>
  <c r="AC15" i="71" l="1"/>
  <c r="G67" i="10" s="1"/>
  <c r="AF15" i="71"/>
  <c r="G36" i="10"/>
  <c r="B307" i="33" s="1"/>
  <c r="K34" i="10"/>
  <c r="G39" i="10"/>
  <c r="B332" i="21" s="1"/>
  <c r="G72" i="10"/>
  <c r="B329" i="21"/>
  <c r="X24" i="10"/>
  <c r="X18" i="10"/>
  <c r="X26" i="10"/>
  <c r="X22" i="10"/>
  <c r="X20" i="10"/>
  <c r="X28" i="10"/>
  <c r="I34" i="10"/>
  <c r="X15" i="10"/>
  <c r="X16" i="10"/>
  <c r="H34" i="10"/>
  <c r="B310" i="33" l="1"/>
  <c r="X30" i="10"/>
</calcChain>
</file>

<file path=xl/sharedStrings.xml><?xml version="1.0" encoding="utf-8"?>
<sst xmlns="http://schemas.openxmlformats.org/spreadsheetml/2006/main" count="2959" uniqueCount="1126">
  <si>
    <t>Statement of Educational Objectives of Academic Programme and Learning Outcomes</t>
  </si>
  <si>
    <t>1.1.1</t>
  </si>
  <si>
    <t>1.1.2</t>
  </si>
  <si>
    <t>1.1.3</t>
  </si>
  <si>
    <t>1.1.4</t>
  </si>
  <si>
    <t>1.1.5</t>
  </si>
  <si>
    <t>Programme Development: Process, Content, Structure and Teaching-Learning Methods</t>
  </si>
  <si>
    <t>1.2.1</t>
  </si>
  <si>
    <t>1.2.2</t>
  </si>
  <si>
    <t>1.2.3</t>
  </si>
  <si>
    <t>1.2.4</t>
  </si>
  <si>
    <t>1.2.5</t>
  </si>
  <si>
    <t>1.2.6</t>
  </si>
  <si>
    <t>Programme Delivery</t>
  </si>
  <si>
    <t>1.3.1</t>
  </si>
  <si>
    <t>1.3.2</t>
  </si>
  <si>
    <t>1.3.3</t>
  </si>
  <si>
    <t>1.3.4</t>
  </si>
  <si>
    <t>1.3.5</t>
  </si>
  <si>
    <t>1.3.6</t>
  </si>
  <si>
    <t>2.1.1</t>
  </si>
  <si>
    <t>Relationship between Assessment and Learning Outcomes</t>
  </si>
  <si>
    <t xml:space="preserve">.  </t>
  </si>
  <si>
    <t>2.1.2</t>
  </si>
  <si>
    <t xml:space="preserve">Assessment Methods </t>
  </si>
  <si>
    <t>2.2.1</t>
  </si>
  <si>
    <t>2.2.2</t>
  </si>
  <si>
    <t>2.2.3</t>
  </si>
  <si>
    <t>2.2.4</t>
  </si>
  <si>
    <t>2.3.1</t>
  </si>
  <si>
    <t>2.3.2</t>
  </si>
  <si>
    <t>Management of Student Assessment</t>
  </si>
  <si>
    <t>AREA 3: STUDENT SELECTION AND SUPPORT SERVICES</t>
  </si>
  <si>
    <t>Student Selection</t>
  </si>
  <si>
    <t>3.1.1</t>
  </si>
  <si>
    <t>3.1.2</t>
  </si>
  <si>
    <t>3.1.3</t>
  </si>
  <si>
    <t>3.1.4</t>
  </si>
  <si>
    <t>3.1.5</t>
  </si>
  <si>
    <t>Articulation and Transfer</t>
  </si>
  <si>
    <t>3.2.1</t>
  </si>
  <si>
    <t>3.2.2</t>
  </si>
  <si>
    <t xml:space="preserve">Student Support Services </t>
  </si>
  <si>
    <t>3.3.1</t>
  </si>
  <si>
    <t>3.3.2</t>
  </si>
  <si>
    <t>3.3.3</t>
  </si>
  <si>
    <t>3.3.4</t>
  </si>
  <si>
    <t>3.3.5</t>
  </si>
  <si>
    <t>3.3.6</t>
  </si>
  <si>
    <t>3.3.7</t>
  </si>
  <si>
    <t>3.3.8</t>
  </si>
  <si>
    <t>3.4.1</t>
  </si>
  <si>
    <t>3.4.2</t>
  </si>
  <si>
    <t>3.4.3</t>
  </si>
  <si>
    <t>3.4.4</t>
  </si>
  <si>
    <t>3.5.1</t>
  </si>
  <si>
    <t>Recruitment and Management</t>
  </si>
  <si>
    <t>4.1.1</t>
  </si>
  <si>
    <t>4.1.2</t>
  </si>
  <si>
    <t>4.1.3</t>
  </si>
  <si>
    <t>4.1.4</t>
  </si>
  <si>
    <t>4.1.5</t>
  </si>
  <si>
    <t>4.1.6</t>
  </si>
  <si>
    <t>4.1.7</t>
  </si>
  <si>
    <t>4.1.8</t>
  </si>
  <si>
    <t>4.2.2</t>
  </si>
  <si>
    <t>4.2.1</t>
  </si>
  <si>
    <t>4.2.3</t>
  </si>
  <si>
    <t>4.2.4</t>
  </si>
  <si>
    <t>4.2.5</t>
  </si>
  <si>
    <t>4.2.6</t>
  </si>
  <si>
    <t>AREA 5: EDUCATIONAL RESOURCES</t>
  </si>
  <si>
    <t>Physical Facilities</t>
  </si>
  <si>
    <t>5.1.1</t>
  </si>
  <si>
    <t>5.1.2</t>
  </si>
  <si>
    <t>5.1.3</t>
  </si>
  <si>
    <t>5.1.4</t>
  </si>
  <si>
    <t>5.2.1</t>
  </si>
  <si>
    <t>5.2.3</t>
  </si>
  <si>
    <t>5.2.2</t>
  </si>
  <si>
    <t>5.3.1</t>
  </si>
  <si>
    <t>Financial Resources</t>
  </si>
  <si>
    <t>AREA 6: PROGRAMME MANAGEMENT</t>
  </si>
  <si>
    <t>Programme Management</t>
  </si>
  <si>
    <t>6.1.1</t>
  </si>
  <si>
    <t>6.1.2</t>
  </si>
  <si>
    <t>6.1.3</t>
  </si>
  <si>
    <t>6.1.4</t>
  </si>
  <si>
    <t>6.1.5</t>
  </si>
  <si>
    <t>6.1.6</t>
  </si>
  <si>
    <t xml:space="preserve"> Programme Leadership</t>
  </si>
  <si>
    <t>6.2.1</t>
  </si>
  <si>
    <t>6.2.3</t>
  </si>
  <si>
    <t>6.2.2</t>
  </si>
  <si>
    <t>Administrative  Staff</t>
  </si>
  <si>
    <t>6.3.1</t>
  </si>
  <si>
    <t>6.3.2</t>
  </si>
  <si>
    <t>6.3.3</t>
  </si>
  <si>
    <t>Academic Records</t>
  </si>
  <si>
    <t>6.4.1</t>
  </si>
  <si>
    <t>6.4.2</t>
  </si>
  <si>
    <t>6.4.3</t>
  </si>
  <si>
    <t>AREA 7: PROGRAMME MONITORING, REVIEW AND CONTINUAL QUALITY IMPROVEMENT</t>
  </si>
  <si>
    <t>Mechanisms for Programme Monitoring, Review and Continual Quality Improvement</t>
  </si>
  <si>
    <t>7.1.1</t>
  </si>
  <si>
    <t>7.1.2</t>
  </si>
  <si>
    <t>7.1.3</t>
  </si>
  <si>
    <t>7.1.4</t>
  </si>
  <si>
    <t>7.1.5</t>
  </si>
  <si>
    <t>7.1.6</t>
  </si>
  <si>
    <t>7.1.7</t>
  </si>
  <si>
    <t>7.1.8</t>
  </si>
  <si>
    <t>7.1.9</t>
  </si>
  <si>
    <t>Service and Development</t>
  </si>
  <si>
    <t>2.3.3</t>
  </si>
  <si>
    <t>2.3.4</t>
  </si>
  <si>
    <t>2.3.5</t>
  </si>
  <si>
    <t>AREA 1: PROGRAMME DEVELOPMENT AND DELIVERY</t>
  </si>
  <si>
    <t>AL5</t>
  </si>
  <si>
    <t>AL1</t>
  </si>
  <si>
    <t>AL2</t>
  </si>
  <si>
    <t>AL3</t>
  </si>
  <si>
    <t>AL4</t>
  </si>
  <si>
    <t>√</t>
  </si>
  <si>
    <t>Name of Programme</t>
  </si>
  <si>
    <t>MQF Level</t>
  </si>
  <si>
    <t>Name of Institution</t>
  </si>
  <si>
    <t>Accreditation level</t>
  </si>
  <si>
    <t>Full</t>
  </si>
  <si>
    <t>Provisional</t>
  </si>
  <si>
    <t>Level 1</t>
  </si>
  <si>
    <t>Level 2</t>
  </si>
  <si>
    <t>Level 3</t>
  </si>
  <si>
    <t>Level 4</t>
  </si>
  <si>
    <t>Level 5</t>
  </si>
  <si>
    <t>Level 6</t>
  </si>
  <si>
    <t>Level 7</t>
  </si>
  <si>
    <t>Level 8</t>
  </si>
  <si>
    <t>Area 1</t>
  </si>
  <si>
    <t>Area 2</t>
  </si>
  <si>
    <t>Area 3</t>
  </si>
  <si>
    <t>Area 4</t>
  </si>
  <si>
    <t>Area 5</t>
  </si>
  <si>
    <t>Area 6</t>
  </si>
  <si>
    <t>Area 7</t>
  </si>
  <si>
    <t>No.of AL3</t>
  </si>
  <si>
    <t>RESULTS</t>
  </si>
  <si>
    <t>No.of AL4/AL5</t>
  </si>
  <si>
    <t>No.of Standards</t>
  </si>
  <si>
    <t>4.2.7</t>
  </si>
  <si>
    <t>5.3.2</t>
  </si>
  <si>
    <t>5.3.3</t>
  </si>
  <si>
    <t>AREA 2: ASSESSMENT OF STUDENT LEARNING</t>
  </si>
  <si>
    <t>AREA1</t>
  </si>
  <si>
    <t>AREA2</t>
  </si>
  <si>
    <t>AREA3</t>
  </si>
  <si>
    <t>AREA4</t>
  </si>
  <si>
    <t>AREA5</t>
  </si>
  <si>
    <t>AREA6</t>
  </si>
  <si>
    <t>AREA7</t>
  </si>
  <si>
    <t>STD</t>
  </si>
  <si>
    <t>AL1/2</t>
  </si>
  <si>
    <t>AL4/5</t>
  </si>
  <si>
    <t>GRED</t>
  </si>
  <si>
    <t xml:space="preserve">PENCAPAIAN </t>
  </si>
  <si>
    <t>KEPUTUSAN</t>
  </si>
  <si>
    <t>TEMPOH PEMANTAUAN / TEMPOH BERTENANG</t>
  </si>
  <si>
    <t>DOKUMEN PENILAIAN</t>
  </si>
  <si>
    <t>KEPERLUAN LAIN</t>
  </si>
  <si>
    <t>IMPLIKASI</t>
  </si>
  <si>
    <t>F</t>
  </si>
  <si>
    <t>70% AL3</t>
  </si>
  <si>
    <t>Tolak FA</t>
  </si>
  <si>
    <t>E</t>
  </si>
  <si>
    <t>80% AL3</t>
  </si>
  <si>
    <t>D</t>
  </si>
  <si>
    <t xml:space="preserve">100% AL3 </t>
  </si>
  <si>
    <t xml:space="preserve">Akreditasi diberikan selepas syarat petimbangan dipatuhi. Tempoh akreditasi adalah 2 tahun (berdasarkan kohort pelajar).  </t>
  </si>
  <si>
    <t>C</t>
  </si>
  <si>
    <t>70% AL4/AL5, the rest AL3</t>
  </si>
  <si>
    <t>Lulus FA</t>
  </si>
  <si>
    <t>-</t>
  </si>
  <si>
    <t>B</t>
  </si>
  <si>
    <t xml:space="preserve">80% AL4/AL5, the rest AL3   </t>
  </si>
  <si>
    <t xml:space="preserve">Akreditasi bertempoh: 7 tahun (berdasarkan kohort pelajar), pemantauan dalam tempoh 5 tahun  </t>
  </si>
  <si>
    <t>A</t>
  </si>
  <si>
    <t xml:space="preserve">100% AL5/AL4 </t>
  </si>
  <si>
    <t>Akreditasi berterusan** (perpetual), pemantauan dalam tempoh 5 tahun (atau lebih tertakluk kepada syarat-syarat tertentu)</t>
  </si>
  <si>
    <t>1.      </t>
  </si>
  <si>
    <t>2.  </t>
  </si>
  <si>
    <t>Lulus FA *selepas pertimbangan (tempoh pertimbangan adalah berdasarkan syarat yang dikenakan)</t>
  </si>
  <si>
    <t xml:space="preserve">Sekat semua permohonan PA BIDANG tersebut  dalam masa 1 tahun (daripada tarikh sekatan yang pertama – tarikh surat makluman) Permohonan semula FA boleh dikemukakan selepas 1 tahun </t>
  </si>
  <si>
    <t>Sekat semua permohonan PA BIDANG tersebut dalam masa 6 bulan (daripada tarikh sekatan yang pertama- tarikh surat makluman) Permohonan semula FA boleh dikemukakan selepas 1 tahun</t>
  </si>
  <si>
    <t xml:space="preserve">Akreditasi bertempoh: 5 tahun (berdasarkan kohort pelajar), pemantauan dalam tempoh 3 tahun   </t>
  </si>
  <si>
    <t>=100</t>
  </si>
  <si>
    <t>=0</t>
  </si>
  <si>
    <t>70 TO 79</t>
  </si>
  <si>
    <t>71 TO 80</t>
  </si>
  <si>
    <t>80 TO 99</t>
  </si>
  <si>
    <t>20 AND LESS</t>
  </si>
  <si>
    <t>21 TO 30</t>
  </si>
  <si>
    <t>LESS THAN 70</t>
  </si>
  <si>
    <t>PLEASE READ THIS FIRST</t>
  </si>
  <si>
    <t>i.</t>
  </si>
  <si>
    <t>ii.</t>
  </si>
  <si>
    <t>iii.</t>
  </si>
  <si>
    <t>iv.</t>
  </si>
  <si>
    <t xml:space="preserve">Developed by: </t>
  </si>
  <si>
    <t>Please follow the instructions below in sequence. Once finished, a summary report will be</t>
  </si>
  <si>
    <t>automatically generated.</t>
  </si>
  <si>
    <t>Click button 'CLICK HERE TO START'</t>
  </si>
  <si>
    <t>For each standard, evaluate using the scale given (i.e AL1  - AL5)</t>
  </si>
  <si>
    <t>In the menu column, click button "AREA 1"</t>
  </si>
  <si>
    <t>After you have evaluated every area, click button "SUMMARY" to view result summary.</t>
  </si>
  <si>
    <t>AREA 4: ACADEMIC STAFF</t>
  </si>
  <si>
    <t>QA AREAS</t>
  </si>
  <si>
    <t>Statements of vision, mission and educational goal, such as brochures, student handbook, annual report and website</t>
  </si>
  <si>
    <t>Documents on the procedure and processes taken by the faculty/school to relate vision, mission and educational goal of institution with the aims, objectives  and learning outcomes of the programme (PEOs and PLOs)</t>
  </si>
  <si>
    <t>Strategic planning of HEP and the faculty/school</t>
  </si>
  <si>
    <t>Meeting with HEP top management team</t>
  </si>
  <si>
    <t>Minutes of recent meetings which review and update the programme aims and objectives periodically</t>
  </si>
  <si>
    <t>Minutes of recent meetings of faculty/school management team</t>
  </si>
  <si>
    <t>Prospectus of programme</t>
  </si>
  <si>
    <t>Meeting with students</t>
  </si>
  <si>
    <t>Documents on research or study conducted to link student’s competencies with market demands</t>
  </si>
  <si>
    <t>Meeting with Programme Head/ Course Coordinator</t>
  </si>
  <si>
    <t>Faculty Meeting Minutes/ Board of Studies Report</t>
  </si>
  <si>
    <t>Minutes of Curriculum Committee Meeting</t>
  </si>
  <si>
    <t>Policy and procedure of private practice</t>
  </si>
  <si>
    <t>Meeting wit Programme Head/ Course Coordinator</t>
  </si>
  <si>
    <t>Course Outline, Course Material,  Curriculum Mapping, Class Room Observation, Teaching Files</t>
  </si>
  <si>
    <t>Meeting with Academic Staff of the Programme</t>
  </si>
  <si>
    <t>Documents on the analysis from the feedback of external sources</t>
  </si>
  <si>
    <t xml:space="preserve">Meeting with Academic Staff of the Programme </t>
  </si>
  <si>
    <t>Minutes of Curriculum Committee Meeting/ Board of Studies Report</t>
  </si>
  <si>
    <t>Meeting with Students of the programme and academic staff</t>
  </si>
  <si>
    <t>Student’s timetable</t>
  </si>
  <si>
    <t>Student’s Handbook, Student Study Guide and Student Project Handbook</t>
  </si>
  <si>
    <t>Documents on the review and evaluation processes of programme and the utilisation of the result</t>
  </si>
  <si>
    <t>External examiner - CV, report</t>
  </si>
  <si>
    <t>Records of involvement of external stakeholders - meeting minutes, reports</t>
  </si>
  <si>
    <t>Employers feedback/ survey through alumni</t>
  </si>
  <si>
    <t>Examination papers, tests, project, etc - cross refer with Area 2</t>
  </si>
  <si>
    <t>Examination regulations/ procedures - flowchart, vetting committee, second examiner, meeting minutes</t>
  </si>
  <si>
    <t>Examination section/unit - academic staff, administrative staff</t>
  </si>
  <si>
    <t>Curriculum Mapping (LO vs Assessment)</t>
  </si>
  <si>
    <t>Exam Board Minutes/ Curriculum Committee Minutes</t>
  </si>
  <si>
    <t>Examination papers, tests, project, etc -question paper and marking scheme</t>
  </si>
  <si>
    <t>Examination regulations/ procedures</t>
  </si>
  <si>
    <t>Internal and external vetting processes -&gt; external examiner report</t>
  </si>
  <si>
    <t>Curriculum Committee Report</t>
  </si>
  <si>
    <t>Meeting with Academic Staff</t>
  </si>
  <si>
    <t>Meeting with Students</t>
  </si>
  <si>
    <t>Student’s Handbook and Portfolios</t>
  </si>
  <si>
    <t>External examiner - CV. reports</t>
  </si>
  <si>
    <t>Appeal procedures and records</t>
  </si>
  <si>
    <t>Course evaluation by the student</t>
  </si>
  <si>
    <t>Student admission policy</t>
  </si>
  <si>
    <t>Mechanism or criteria for student with other equivalent qualifications</t>
  </si>
  <si>
    <t>Student admission records</t>
  </si>
  <si>
    <t>Individual student files</t>
  </si>
  <si>
    <t>Interview procedures, if applicable</t>
  </si>
  <si>
    <t>Statements of entry requirement - website, brochures, banners</t>
  </si>
  <si>
    <t>Sample of interview assessment</t>
  </si>
  <si>
    <t>Evidence of facilities for special student</t>
  </si>
  <si>
    <t>Minutes of meeting on admission of student</t>
  </si>
  <si>
    <t>Meeting with persons in-charge of admission and selection</t>
  </si>
  <si>
    <t>Minutes of meeting involving stakeholders</t>
  </si>
  <si>
    <t>Records of articulation, credit transfer and credit exemptions of students</t>
  </si>
  <si>
    <t>Records of review of those processes</t>
  </si>
  <si>
    <t>Criteria and mechanisms for transfer of students</t>
  </si>
  <si>
    <t>Implementation of HEP Credit Transfer Scheme</t>
  </si>
  <si>
    <t>Evidence of loan offer by HEP (if applicable)</t>
  </si>
  <si>
    <t>Minutes of meeting about student support service - financial, facilities etc</t>
  </si>
  <si>
    <t>Sample of evaluation student support services/ data</t>
  </si>
  <si>
    <t>Form and Data on student complaint on student support services - evidence action that been taken</t>
  </si>
  <si>
    <t>Staff files</t>
  </si>
  <si>
    <t>Meeting with students and students representative</t>
  </si>
  <si>
    <t>Data on counselling that has been provided to students</t>
  </si>
  <si>
    <t>Minutes of meeting between HEP and student representatives council</t>
  </si>
  <si>
    <t>Minutes of meeting with alumni (if possible)</t>
  </si>
  <si>
    <t>Minutes of meeting in curriculum development (if possible)</t>
  </si>
  <si>
    <t>Meeting with alumni</t>
  </si>
  <si>
    <t>Records for selection criteria</t>
  </si>
  <si>
    <t>Terms of reference of employment and benefits</t>
  </si>
  <si>
    <t>Terms of reference of Professorship and Associate Professorship, including records of appointment</t>
  </si>
  <si>
    <t>List of academic staff - workload</t>
  </si>
  <si>
    <t>Individual academic staff files</t>
  </si>
  <si>
    <t>Teaching portfolio</t>
  </si>
  <si>
    <t>Meeting with Dean, Head of Programme and Course Coordinator</t>
  </si>
  <si>
    <t>Documents on policy, procedure and process of recruitment and selection</t>
  </si>
  <si>
    <t>Training roadmap for academic staff</t>
  </si>
  <si>
    <t>Staff development programme records</t>
  </si>
  <si>
    <t>Records of staff participation in conferences and scholarly activities</t>
  </si>
  <si>
    <t>Sample of evaluation for academic staff</t>
  </si>
  <si>
    <t>Evidence on the process of decision making in the faculty/school</t>
  </si>
  <si>
    <t>Confirmation on the physical facilities related to programme are adequate for students and academic staff in teaching and learning process</t>
  </si>
  <si>
    <t>Meeting with students and academic staff</t>
  </si>
  <si>
    <t>Meeting with persons in-charge with specific physical facilities such as computers and lab technician and librarian</t>
  </si>
  <si>
    <t>Visit to various physical facilities</t>
  </si>
  <si>
    <t>Documents on policy, procedures and guidelines to use the various physical facilities</t>
  </si>
  <si>
    <t>Minutes of recent meeting which concern of physical facilities</t>
  </si>
  <si>
    <t>Evidence on the condition of physical facilities are well maintained and up-to-date and also suitable to support teaching and learning process</t>
  </si>
  <si>
    <t>Documents on the reviewing and planning of learning environment in the faculty/school</t>
  </si>
  <si>
    <t>Evidence on policy and programme for research and development</t>
  </si>
  <si>
    <t>List of activities which involved between research, scholarly activity and education</t>
  </si>
  <si>
    <t>List of facilities for research and development</t>
  </si>
  <si>
    <t>List of research and development activities that students and academic staff participated</t>
  </si>
  <si>
    <t>Minutes of recent meeting regarding research and development</t>
  </si>
  <si>
    <t>Evidence on the action taken to enhance research activities in the faculty/ school</t>
  </si>
  <si>
    <t>Documents on the policy of educational expertise</t>
  </si>
  <si>
    <t>Evidence of activities which involves educational expertise</t>
  </si>
  <si>
    <t>Documents on the policy of educational exchanges</t>
  </si>
  <si>
    <t>Documents on the procedure and guideline of budgeting and resource allocation</t>
  </si>
  <si>
    <t>Evidence on the budgetary system of faculty/school</t>
  </si>
  <si>
    <t>Minutes of recent meetings regarding budgeting and recourse allocation</t>
  </si>
  <si>
    <t>Meeting with financial person of HEP and dean</t>
  </si>
  <si>
    <t>Documents on the processes, procedures and mechanisms for monitoring and reviewing the curriculum</t>
  </si>
  <si>
    <t>Meeting with programme monitoring and review committee</t>
  </si>
  <si>
    <t>Reports of programme monitoring and review</t>
  </si>
  <si>
    <t>Documents on the action taken after the implementation of programme monitoring and review</t>
  </si>
  <si>
    <t>Documents on the future planning of programme monitoring and review</t>
  </si>
  <si>
    <t>Minutes of recent meeting of programme monitoring and review</t>
  </si>
  <si>
    <t>List of internal and external stakeholders involved in programme monitoring and review</t>
  </si>
  <si>
    <t>Term of references of principal stakeholders in programme review</t>
  </si>
  <si>
    <t>Document on faculty/school strategic plan</t>
  </si>
  <si>
    <t>Organisational and functional charts</t>
  </si>
  <si>
    <t>Minutes of recent faculty/school meetings</t>
  </si>
  <si>
    <t>Documents on the procedure and process of decision making</t>
  </si>
  <si>
    <t>Term of reference for appointment of academic leadership</t>
  </si>
  <si>
    <t>List of role and responsibility of members in the faculty/school</t>
  </si>
  <si>
    <t>Minutes of recent head of department meeting</t>
  </si>
  <si>
    <t>Evidence of faculty/school was given adequate autonomy in terms of policy making</t>
  </si>
  <si>
    <t>Terms of reference of governance between main campus and branch campuses</t>
  </si>
  <si>
    <t>Meeting with dean, head of faculty/school and programme coordinator</t>
  </si>
  <si>
    <t>Documents on review of programmes and planning for development</t>
  </si>
  <si>
    <t>List of stakeholders involved in programme development and their roles</t>
  </si>
  <si>
    <t>List of criteria for appointment of academic leadership</t>
  </si>
  <si>
    <t>Evidence on selection, appointment and evaluation of academic leadership</t>
  </si>
  <si>
    <t>Document on job description and CV of academic leadership</t>
  </si>
  <si>
    <t>List of responsibility and roles of academic leadership in terms of recruitment and training, student admission and allocation of resources and decision making processes</t>
  </si>
  <si>
    <t>Meeting with programme leaders and academic staff</t>
  </si>
  <si>
    <t>Records of appraisal for programme leaders</t>
  </si>
  <si>
    <t>List of criteria for appraisal</t>
  </si>
  <si>
    <t>Evidence of innovation and creativity in faculty/school</t>
  </si>
  <si>
    <t>List of administrative staff</t>
  </si>
  <si>
    <t>Terms of reference for appointment of administrative staff</t>
  </si>
  <si>
    <t>List of roles and responsibilities of administrative staff</t>
  </si>
  <si>
    <t>Records of appraisal for administrative staff</t>
  </si>
  <si>
    <t>Records of training and performance review of administrative staff</t>
  </si>
  <si>
    <t>Meeting with administrative staff</t>
  </si>
  <si>
    <t>List of training provided for administrative staff</t>
  </si>
  <si>
    <t>Documents on human resources development plans</t>
  </si>
  <si>
    <t>Evidence of training need identification and training need analysis</t>
  </si>
  <si>
    <t>Documents on procedures and processes to secure the academic records</t>
  </si>
  <si>
    <t>To check sample of academic records and the system used by faculty/school</t>
  </si>
  <si>
    <t>Minutes of recent meetings regarding the academic records</t>
  </si>
  <si>
    <t>Evidence on the review of policies on security of records and safety system</t>
  </si>
  <si>
    <t>Meeting with the person-in charge with academic records</t>
  </si>
  <si>
    <t>Documents on quality management system in the faculty</t>
  </si>
  <si>
    <t>Documents on the procedures and processes of internal quality system and the parties involved</t>
  </si>
  <si>
    <t>Evidence on the implementation of quality assurance process of the programme</t>
  </si>
  <si>
    <t>Meeting with quality audit team from the HEP and faculty/school</t>
  </si>
  <si>
    <t>Documents on the qualification and experience of person in-charge with quality assurance</t>
  </si>
  <si>
    <t>Evidence of the implementation of quality assurance culture in the faculty/school</t>
  </si>
  <si>
    <t>SOURCES OF EVIDENCE</t>
  </si>
  <si>
    <t>1.1                                                      Statement of Educational Objectives of Academic Programme and Learning Outcomes</t>
  </si>
  <si>
    <t>1.2                                                      Programme Development: Process, Content, Structure and Teaching-Learning Methods</t>
  </si>
  <si>
    <t>1.3                                                 Programme Delivery</t>
  </si>
  <si>
    <t>2.1                                               Relationship between Assessment and Learning Outcomes</t>
  </si>
  <si>
    <t xml:space="preserve">2.2                                                     Assessment Methods </t>
  </si>
  <si>
    <t>2.3                                                        Management of Student Assessment</t>
  </si>
  <si>
    <t>3.1                                                           Student Selection</t>
  </si>
  <si>
    <t>3.2                                                      Articulation and Transfer</t>
  </si>
  <si>
    <t xml:space="preserve">3.3                                                         Student Support Services </t>
  </si>
  <si>
    <t>3.4                                                           Student Representation and and Participation</t>
  </si>
  <si>
    <t>3.5                                                          Alumni</t>
  </si>
  <si>
    <t>4.1                                              Recruitment and Management</t>
  </si>
  <si>
    <t>4.2                                                         Service and Development</t>
  </si>
  <si>
    <t>5.1                                                       Physical Facilities</t>
  </si>
  <si>
    <t>5.2                                                             Research and Development                    (universities and university colleges)</t>
  </si>
  <si>
    <t>5.3                                                      Financial Resources</t>
  </si>
  <si>
    <t>6.1                                                   Programme Management</t>
  </si>
  <si>
    <t>6.2                                                 Programme Leadership</t>
  </si>
  <si>
    <t>6.3 Administrative  Staff</t>
  </si>
  <si>
    <t>6.4                                                      Academic Records</t>
  </si>
  <si>
    <t>7.1                                                             Mechanisms for Programme Monitoring, Review and Continual Quality Improvement</t>
  </si>
  <si>
    <t>No.of     AL1/AL2</t>
  </si>
  <si>
    <t>PROGRAMME DEVELOPMENT AND DELIVERY</t>
  </si>
  <si>
    <t>ASSESSMENT OF STUDENT LEARNING</t>
  </si>
  <si>
    <t>STUDENT SELECTION AND SUPPORT SERVICES</t>
  </si>
  <si>
    <t>ACADEMIC STAFF</t>
  </si>
  <si>
    <t>EDUCATIONAL RESOURCES</t>
  </si>
  <si>
    <t>PROGRAMME MANAGEMENT</t>
  </si>
  <si>
    <t>CONTINUAL QUALITY IMPROVEMENT</t>
  </si>
  <si>
    <t>AL Descriptor</t>
  </si>
  <si>
    <t>Select Achievement Level (AL) for each standard from the drop-down list.</t>
  </si>
  <si>
    <t>Please provide remarks in the corresponding columns for each standard.</t>
  </si>
  <si>
    <t>Once completed for AREA 1, please proceed to the other areas of evaluation.</t>
  </si>
  <si>
    <t xml:space="preserve">AREA 1: </t>
  </si>
  <si>
    <t xml:space="preserve">AREA 2: </t>
  </si>
  <si>
    <t xml:space="preserve">AREA 3: </t>
  </si>
  <si>
    <t xml:space="preserve">AREA 4: </t>
  </si>
  <si>
    <t xml:space="preserve">AREA 5: </t>
  </si>
  <si>
    <t xml:space="preserve">AREA 6: </t>
  </si>
  <si>
    <t>PROGRAMME MONITORING, REVIEW AND CONTINUAL QUALITY IMPROVEMENT</t>
  </si>
  <si>
    <t xml:space="preserve">AREA 7: </t>
  </si>
  <si>
    <t>6.4.4</t>
  </si>
  <si>
    <t xml:space="preserve">Name of Higher </t>
  </si>
  <si>
    <t>Education Provider (HEP)</t>
  </si>
  <si>
    <t>Reference Number</t>
  </si>
  <si>
    <t>mnmy</t>
  </si>
  <si>
    <t>Name of Programme:</t>
  </si>
  <si>
    <t>Reference Number:</t>
  </si>
  <si>
    <t xml:space="preserve">Date of site visit:  </t>
  </si>
  <si>
    <t xml:space="preserve">Prepared by: </t>
  </si>
  <si>
    <t>Note:</t>
  </si>
  <si>
    <t>Memorandum</t>
  </si>
  <si>
    <t>Malaysian Qualifications Agency</t>
  </si>
  <si>
    <t>Previous Quality Assessment of the Programme</t>
  </si>
  <si>
    <t>Evaluation on Area 1: Programme Development and Delivery</t>
  </si>
  <si>
    <t>Evaluation on Area 2: Assessment of Student Learning</t>
  </si>
  <si>
    <t>Evaluation on Area 3: Student Selection and Support Services</t>
  </si>
  <si>
    <t>Alumni</t>
  </si>
  <si>
    <t>Evaluation on Area 4: Academic Staff</t>
  </si>
  <si>
    <t xml:space="preserve">Evaluation on Area 5: Educational Resources </t>
  </si>
  <si>
    <t xml:space="preserve">Evaluation on Area 6: Programme Management </t>
  </si>
  <si>
    <t>Evaluation on Area 7: Programme Monitoring, Review and Continual Quality Improvement</t>
  </si>
  <si>
    <t>Decision on the status of application of accreditation</t>
  </si>
  <si>
    <t xml:space="preserve">Statement of Educational Objectives of Academic Programme and  Learning Outcomes  </t>
  </si>
  <si>
    <t>Assessment Methods</t>
  </si>
  <si>
    <t xml:space="preserve">Relationship between Assessment and Learning Outcomes </t>
  </si>
  <si>
    <t>Student Support Services</t>
  </si>
  <si>
    <t>Student Representation and Participation</t>
  </si>
  <si>
    <t xml:space="preserve">Programme Management   </t>
  </si>
  <si>
    <t>Programme Leadership</t>
  </si>
  <si>
    <t>Commendation</t>
  </si>
  <si>
    <t>Affirmation</t>
  </si>
  <si>
    <t>Condition</t>
  </si>
  <si>
    <t>FA Granted</t>
  </si>
  <si>
    <t xml:space="preserve">FA Granted *after consideration (consideration time is dependent on conditions that must be fulfilled to the satisfaction of the MQA) 
</t>
  </si>
  <si>
    <t>FA Denied</t>
  </si>
  <si>
    <t>Accreditation is perpetual, monitoring in 5 years ( or more, depending on particular conditions)</t>
  </si>
  <si>
    <t>Accreditation is given within a given period : 7 years (based on cohort of students), monitoring within 5 years.</t>
  </si>
  <si>
    <t>Accreditation is given within a given period : 5 years (based on cohort of students), monitoring within 3 years.</t>
  </si>
  <si>
    <t>Accreditation granted after conditions have been fulfilled. Accreditation period is 2 years (based on cohort of students)</t>
  </si>
  <si>
    <t>Please complete the required information in the spaces provided.</t>
  </si>
  <si>
    <t>v.</t>
  </si>
  <si>
    <t>P</t>
  </si>
  <si>
    <t>PA Granted</t>
  </si>
  <si>
    <t>PA Denied</t>
  </si>
  <si>
    <t>Name of Assessor2</t>
  </si>
  <si>
    <t>Name of Assessor3</t>
  </si>
  <si>
    <t>Name of Assessor4</t>
  </si>
  <si>
    <t>Date of site visit (dd/mm/yyyy)</t>
  </si>
  <si>
    <t>Programme Learning Outcomes (PLO)</t>
  </si>
  <si>
    <t>Programme Educational Objectives (PEO)</t>
  </si>
  <si>
    <t>PEO1</t>
  </si>
  <si>
    <t>PEO2</t>
  </si>
  <si>
    <t>PEO3</t>
  </si>
  <si>
    <t>PEO4</t>
  </si>
  <si>
    <t>PLO1</t>
  </si>
  <si>
    <t>PLO2</t>
  </si>
  <si>
    <t>PLO3</t>
  </si>
  <si>
    <t>PLO4</t>
  </si>
  <si>
    <t>PLO5</t>
  </si>
  <si>
    <t>PLO6</t>
  </si>
  <si>
    <t>PLO7</t>
  </si>
  <si>
    <t>PLO8</t>
  </si>
  <si>
    <t>PLO9</t>
  </si>
  <si>
    <t>Course Classification</t>
  </si>
  <si>
    <t>Credit Value</t>
  </si>
  <si>
    <t>Percentage (%)</t>
  </si>
  <si>
    <t>Others (specify)</t>
  </si>
  <si>
    <t xml:space="preserve">Note: </t>
  </si>
  <si>
    <t>*</t>
  </si>
  <si>
    <t>**</t>
  </si>
  <si>
    <t>***</t>
  </si>
  <si>
    <t>****</t>
  </si>
  <si>
    <t>All PA applications from this field are barred within 1 year (from the date of the first impediment - date on the notification letter) Reapplication of FA can be submitted after one(1) year.</t>
  </si>
  <si>
    <t>All PA applications from this field are barred within 6 months (from the date of the first impediment - date on the notification letter) Reapplication of FA can be submitted after one(1) year.</t>
  </si>
  <si>
    <t>Name and Code of Course</t>
  </si>
  <si>
    <r>
      <t>Pre-requisite/</t>
    </r>
    <r>
      <rPr>
        <sz val="6"/>
        <color theme="1"/>
        <rFont val="Calibri"/>
        <family val="2"/>
        <scheme val="minor"/>
      </rPr>
      <t xml:space="preserve"> </t>
    </r>
    <r>
      <rPr>
        <b/>
        <sz val="6"/>
        <color theme="1"/>
        <rFont val="Arial"/>
        <family val="2"/>
      </rPr>
      <t>co-requisite</t>
    </r>
  </si>
  <si>
    <t xml:space="preserve">Name(s) of academic staff : </t>
  </si>
  <si>
    <t>Course Learning Outcomes (CLO)</t>
  </si>
  <si>
    <t>Teaching Methods</t>
  </si>
  <si>
    <t>CLO 1</t>
  </si>
  <si>
    <t>CLO 2</t>
  </si>
  <si>
    <t>CLO 3</t>
  </si>
  <si>
    <t>TOTAL</t>
  </si>
  <si>
    <t>Indicate the relevancy between the CLO and PLO by ticking “/“ the appropriate relevant box.</t>
  </si>
  <si>
    <t xml:space="preserve">(This description must be read together  with Standards 2.1.2 , 2.2.1 and 2.2.2 in  Area 2 - pages 16 &amp; 18) </t>
  </si>
  <si>
    <t>Distribution of Student Learning Time (SLT)</t>
  </si>
  <si>
    <t>Course Content Outline</t>
  </si>
  <si>
    <t>CLO*</t>
  </si>
  <si>
    <t>Teaching and Learning Activities</t>
  </si>
  <si>
    <t>Guided Learning (F2F)</t>
  </si>
  <si>
    <t>Independent Learning (NF2F)</t>
  </si>
  <si>
    <t>L</t>
  </si>
  <si>
    <t>T</t>
  </si>
  <si>
    <t>O</t>
  </si>
  <si>
    <t>Continuous Assessment</t>
  </si>
  <si>
    <t xml:space="preserve">Percentage (%) </t>
  </si>
  <si>
    <t>GRAND TOTAL SLT</t>
  </si>
  <si>
    <t>L = Lecture, T = Tutorial, P= Practical, O= Others, F2F=Face to Face, NF2F=Non Face to Face</t>
  </si>
  <si>
    <t>*Indicate the CLO based on the CLO’s numbering in Item 8.</t>
  </si>
  <si>
    <t>Identify special requirement to deliver the course (e.g: software, nursery, computer lab, simulation room, etc)</t>
  </si>
  <si>
    <t>Academic qualifications</t>
  </si>
  <si>
    <t>Past work experience</t>
  </si>
  <si>
    <t>Years of Service (Start and End)</t>
  </si>
  <si>
    <t>Facilities required</t>
  </si>
  <si>
    <t xml:space="preserve">Lecture Halls </t>
  </si>
  <si>
    <t xml:space="preserve"> </t>
  </si>
  <si>
    <t>Library and Information Centres</t>
  </si>
  <si>
    <t>Resources supporting the programme (e.g., books, online resources, etc)</t>
  </si>
  <si>
    <t>Number of Journals</t>
  </si>
  <si>
    <t>State other facilities such as CD ROM, Video and electronic reference material</t>
  </si>
  <si>
    <t>Number of Title</t>
  </si>
  <si>
    <t>Number of Collection</t>
  </si>
  <si>
    <t xml:space="preserve">Job Category </t>
  </si>
  <si>
    <t xml:space="preserve">Numbers of staff required </t>
  </si>
  <si>
    <t xml:space="preserve">Current numbers </t>
  </si>
  <si>
    <t>Name of Assessor1 (Chair)</t>
  </si>
  <si>
    <t>This privileged communication is the property of the Malaysian Qualifications Agency</t>
  </si>
  <si>
    <t>Report on the Programme in Relation to the Criteria and Standards for Programme Accreditation</t>
  </si>
  <si>
    <t>Appointment status (full-time, part-time, contract, etc.)</t>
  </si>
  <si>
    <t>Nationality</t>
  </si>
  <si>
    <t>Name of Awarding Institution and country</t>
  </si>
  <si>
    <t>Positions held</t>
  </si>
  <si>
    <t>AL3-5</t>
  </si>
  <si>
    <t>Weightage</t>
  </si>
  <si>
    <t>PA</t>
  </si>
  <si>
    <t>FA</t>
  </si>
  <si>
    <t xml:space="preserve">REPORT OF A FULL ACCREDITATION </t>
  </si>
  <si>
    <t>x</t>
  </si>
  <si>
    <t>Remarks</t>
  </si>
  <si>
    <t>Signature</t>
  </si>
  <si>
    <t xml:space="preserve">Signature </t>
  </si>
  <si>
    <t>_______________________________________</t>
  </si>
  <si>
    <t>Type of Assessment</t>
  </si>
  <si>
    <t xml:space="preserve">REPORT OF A PROVISIONAL  ACCREDITATION </t>
  </si>
  <si>
    <t>To:</t>
  </si>
  <si>
    <t>From:</t>
  </si>
  <si>
    <t>MAXScr</t>
  </si>
  <si>
    <t>Scr</t>
  </si>
  <si>
    <t>P*</t>
  </si>
  <si>
    <t>All PA applications from this field are barred within 1 year (from the date of the first impediment - date on the notification letter) Reapplication of PA can be submitted after one(1) year.</t>
  </si>
  <si>
    <t>PA Granted *with condition</t>
  </si>
  <si>
    <t xml:space="preserve">Accreditation granted after conditions have been fulfilled. </t>
  </si>
  <si>
    <t>Grade A</t>
  </si>
  <si>
    <t>Grade B</t>
  </si>
  <si>
    <t>Grade C</t>
  </si>
  <si>
    <t>Evaluation Instrument of</t>
  </si>
  <si>
    <t xml:space="preserve">PENUNJUK PENCAPAIAN </t>
  </si>
  <si>
    <t>MQA akan mengesyorkan KPT untuk menyekat pengambilan pelajar sejurus setelah keputusan tolak FA dikeluarkan.</t>
  </si>
  <si>
    <t xml:space="preserve">Maklum balas terhadap syarat pertimbangan </t>
  </si>
  <si>
    <t>Melalui prosedur FA dan audit pematuhan biasa.</t>
  </si>
  <si>
    <t xml:space="preserve">Hanya program dengan syarat minor (sama seperti aspek yang ditekankan dalam cadangan penambahbaikan - amalan[2] sekarang) yang akan diberikan status Timbang. </t>
  </si>
  <si>
    <t xml:space="preserve">Hanya program dengan syarat minor (sama seperti aspek yang ditekankan dalam cadangan penambahbaikan - amalan[3] sekarang) yang akan diberikan status Timbang. </t>
  </si>
  <si>
    <t xml:space="preserve">[1] Contoh narrow field NEC adalah Humanities, Journalism and Information, Mathematics and Statistics, Security Services dan lain-lain.   </t>
  </si>
  <si>
    <t>[2] Program masih boleh mendapat Akreditasi walaupun terdapat syarat khusus (tidak memenuhi komponen penting) yang dikenakan selain cadangan penambahbaikan.</t>
  </si>
  <si>
    <t>[3] Program masih boleh mendapat Akreditasi walaupun terdapat syarat khusus (tidak memenuhi komponen penting) yang dikenakan selain cadangan penambahbaikan.</t>
  </si>
  <si>
    <t>Nota: Dasar/arahan berkaitan perlu dibangunkan bagi menguatkuasakan tindakan di bahagian Implikasi untuk Gred F.</t>
  </si>
  <si>
    <t>Pemantauan:1.      SRR institusi 2.      SRR program</t>
  </si>
  <si>
    <t>Melalui prosedur FA biasa. Pemantauan :1.    Pembentangan SRR oleh PPT kepada APP dan MQA 2.    Tiada lawatan premis (Lawatan boleh diadakan jika APP merasakan perlu)</t>
  </si>
  <si>
    <t xml:space="preserve">Maklum balas terhadap syarat pertimbangan. Pemantauan:1.      SRR institusi 2.      SRR program </t>
  </si>
  <si>
    <t>ERROR</t>
  </si>
  <si>
    <t xml:space="preserve">1.1     </t>
  </si>
  <si>
    <t>2.1     </t>
  </si>
  <si>
    <t xml:space="preserve">2.2      </t>
  </si>
  <si>
    <t xml:space="preserve">2.3      </t>
  </si>
  <si>
    <t xml:space="preserve">3.1      </t>
  </si>
  <si>
    <t xml:space="preserve">3.2      </t>
  </si>
  <si>
    <t xml:space="preserve">3.3      </t>
  </si>
  <si>
    <t>3.4     </t>
  </si>
  <si>
    <t>4.1     </t>
  </si>
  <si>
    <t xml:space="preserve">6.1      </t>
  </si>
  <si>
    <t xml:space="preserve">6.2      </t>
  </si>
  <si>
    <t>6.3                     </t>
  </si>
  <si>
    <t xml:space="preserve">7.1      </t>
  </si>
  <si>
    <t>a.       Provisional Accreditation: HEPs are required to fill in / attach information for all the tables provided in this Instrument. No self-rating is required.</t>
  </si>
  <si>
    <t>b.       Full Accreditation: HEPs are required to do self-review report using this Instrument.</t>
  </si>
  <si>
    <t>Max.Score</t>
  </si>
  <si>
    <t>Score</t>
  </si>
  <si>
    <t>Strength</t>
  </si>
  <si>
    <t>5.1 </t>
  </si>
  <si>
    <t>Research and Development</t>
  </si>
  <si>
    <t>**Notification to HEPs: The Grade and Result shown here are for self-review purposes only.</t>
  </si>
  <si>
    <t xml:space="preserve">Not achieving 100% AL3 </t>
  </si>
  <si>
    <t>Refuse FA</t>
  </si>
  <si>
    <t>60%
(AL3 with conditions)</t>
  </si>
  <si>
    <t xml:space="preserve">60%
(Achieve 100% AL3 and above) </t>
  </si>
  <si>
    <t xml:space="preserve">Pass FA </t>
  </si>
  <si>
    <t>70%
(AL3 with conditions)</t>
  </si>
  <si>
    <t>70%
(Achieve 100% AL3 and above)</t>
  </si>
  <si>
    <t>Pass FA</t>
  </si>
  <si>
    <t>80% 
(Achieve 100% AL3 and above)</t>
  </si>
  <si>
    <t>Duration of Accreditation/Compliance Evaluation:
Duration of accreditation is 8 years (based on student cohort).
Compliance evaluation/monitoring will be conducted within the accreditation period (if necessary).
Process of FA Re-application:
Normal FA procedure.
Process of Compliance Evaluation:
1. SRR presentation by HEP to POA and MQA
2. No site visit (Visit can be conducted if necessary)</t>
  </si>
  <si>
    <t>Duration of Accreditation/Compliance Evaluation:
Duration of accreditation is 5 years (based on student cohort).
Compliance evaluation/monitoring will be conducted within the accreditation period (if necessary).  
Process of FA Re-application &amp; Compliance Evaluation:
Normal FA and compliance evaluation procedures.</t>
  </si>
  <si>
    <t xml:space="preserve">Duration of Accreditation/Compliance Evaluation:
Accreditation is granted after consideration conditions are met. Duration of accreditation is 5 years (based on student cohort).
Compliance evaluation/monitoring will be conducted within the accreditation period (if necessary).
Process of FA Re-application &amp; Compliance Evaluation:
Normal FA and compliance evaluation procedures.
Note:
Only programme with minor conditions (similar to aspects highlighted in recommendations - current  practice) will be considered. </t>
  </si>
  <si>
    <t xml:space="preserve">Duration of Accreditation:
Duration of accreditation is 3 years (based on student cohort).  
Process of FA Re-application &amp; Compliance Evaluation:
Normal FA and compliance evaluation procedures. </t>
  </si>
  <si>
    <t xml:space="preserve">Duration of Accreditation:
Accreditation is granted after consideration conditions are met. Duration of accreditation is 3 years (based on student cohort).
Process of FA Re-application &amp; Compliance Evaluation:
Normal FA and compliance evaluation procedures.
Note: 
Only programme with minor conditions (similar to aspects highlighted in recommendations - current  practice) will be considered. </t>
  </si>
  <si>
    <t>A moratorium on the new PA application for related NEC  narrow field (2 digits NEC) for a duration of 1 year from the date of first restriction (date of surat makluman for the refused application). 
MQA will recommend KPT to restrict student intake once the FA refusal result is issued.</t>
  </si>
  <si>
    <t xml:space="preserve">AREA 7: PROGRAMME MONITORING, REVIEW AND </t>
  </si>
  <si>
    <t>GRADE</t>
  </si>
  <si>
    <t>SUMMARY OF HEP EVALUATION</t>
  </si>
  <si>
    <t>SUMMARY OF POA EVALUATION</t>
  </si>
  <si>
    <t>HEP Input (PA)</t>
  </si>
  <si>
    <t>HEP Self Review Report (FA)</t>
  </si>
  <si>
    <t>FOR PANEL OF ASSESSORS USE ONLY: (Additional comments, if any, on the overall performance of the programme)</t>
  </si>
  <si>
    <t>(in Bahasa Malaysia)</t>
  </si>
  <si>
    <t>Mode of Study</t>
  </si>
  <si>
    <t>Full Time</t>
  </si>
  <si>
    <t>Part Time</t>
  </si>
  <si>
    <t>Field of Study</t>
  </si>
  <si>
    <t>and NEC</t>
  </si>
  <si>
    <t>Mode of Delivery</t>
  </si>
  <si>
    <t>Open and Distance learning (ODL)</t>
  </si>
  <si>
    <t>Conventional (traditional, online and blended learning)</t>
  </si>
  <si>
    <t>Programme Structure</t>
  </si>
  <si>
    <t>Research</t>
  </si>
  <si>
    <t>Language of Instruction</t>
  </si>
  <si>
    <t>Method of Delivery</t>
  </si>
  <si>
    <t>Awarding Body</t>
  </si>
  <si>
    <t>Own</t>
  </si>
  <si>
    <t>Graduating Credit</t>
  </si>
  <si>
    <t>Duration of Study</t>
  </si>
  <si>
    <t>Full Accreditation (FA)</t>
  </si>
  <si>
    <t>Provisional Accreditation (PA)</t>
  </si>
  <si>
    <t>No. of Semesters</t>
  </si>
  <si>
    <t>No. of Years</t>
  </si>
  <si>
    <t>Long Semester</t>
  </si>
  <si>
    <t>Short Semester</t>
  </si>
  <si>
    <t>(For Panel of Assessors only)</t>
  </si>
  <si>
    <t>(e.g. The panel has to comment on whether the HEP has complied with the conditions stipulated in the PA)</t>
  </si>
  <si>
    <t>Name of HEP</t>
  </si>
  <si>
    <t>Address of HEP</t>
  </si>
  <si>
    <t>Field of Study and NEC</t>
  </si>
  <si>
    <t>PROGRAMME BACKGROUND</t>
  </si>
  <si>
    <t>No.of Weeks</t>
  </si>
  <si>
    <t>No.of Semesters</t>
  </si>
  <si>
    <t>No.of Years</t>
  </si>
  <si>
    <t>Additional comments</t>
  </si>
  <si>
    <t>Best viewed 1920 X 1280</t>
  </si>
  <si>
    <t>C+</t>
  </si>
  <si>
    <t>B+</t>
  </si>
  <si>
    <t>Proposed dates of site visit (dd/mm/yyyy)</t>
  </si>
  <si>
    <t>(1)</t>
  </si>
  <si>
    <t>(2)</t>
  </si>
  <si>
    <t>(3)</t>
  </si>
  <si>
    <t>Non-MQF</t>
  </si>
  <si>
    <t>Full Time and Part Time</t>
  </si>
  <si>
    <t>Collaboration</t>
  </si>
  <si>
    <t>Others</t>
  </si>
  <si>
    <t>Implementation Method</t>
  </si>
  <si>
    <t>No. of Weeks *</t>
  </si>
  <si>
    <t>Entry Requirements</t>
  </si>
  <si>
    <t>(please click            )</t>
  </si>
  <si>
    <t>PLEASE PROVIDE DETAILS OF ENTRY REQUIREMENTS</t>
  </si>
  <si>
    <t>Lecture</t>
  </si>
  <si>
    <t>Tutorial</t>
  </si>
  <si>
    <t>Project</t>
  </si>
  <si>
    <t>Industrial Training</t>
  </si>
  <si>
    <t>Work-Based Learning</t>
  </si>
  <si>
    <t>Practical/Lab/Workshop</t>
  </si>
  <si>
    <t>Seminar/Colloquium</t>
  </si>
  <si>
    <t>Address of Programme's Location (if applicable)</t>
  </si>
  <si>
    <t>Field of Expertise</t>
  </si>
  <si>
    <t>Faculty and Institution</t>
  </si>
  <si>
    <t>(For NEC 481 and 482 please click                  )</t>
  </si>
  <si>
    <t>(please click               )</t>
  </si>
  <si>
    <t>FA is considered after all conditions are met.</t>
  </si>
  <si>
    <t>70%
(100% AL3 after consideration)</t>
  </si>
  <si>
    <t>60%
(100% AL3 after consideration)</t>
  </si>
  <si>
    <t>External</t>
  </si>
  <si>
    <t>Joint Award/ Joint Degree</t>
  </si>
  <si>
    <t>Type of Programme</t>
  </si>
  <si>
    <t>Method of Learning and Teaching (select methods used)</t>
  </si>
  <si>
    <t>Mode of Offer</t>
  </si>
  <si>
    <t>Industry Mode (2u2i) - Undergraduate</t>
  </si>
  <si>
    <t>Coursework - Undergraduate</t>
  </si>
  <si>
    <t>Coursework - Postgraduate</t>
  </si>
  <si>
    <t>Mixed Mode - Postgraduate</t>
  </si>
  <si>
    <t>Research - Postgraduate</t>
  </si>
  <si>
    <t>* Number of weeks should include study and exam weeks.</t>
  </si>
  <si>
    <t>1.         </t>
  </si>
  <si>
    <t>Name of Course :</t>
  </si>
  <si>
    <t>Course Code :</t>
  </si>
  <si>
    <t>2.        </t>
  </si>
  <si>
    <t>Synopsis :</t>
  </si>
  <si>
    <t>3.        </t>
  </si>
  <si>
    <t>4.        </t>
  </si>
  <si>
    <t>Semester and Year offered :</t>
  </si>
  <si>
    <t>Semester</t>
  </si>
  <si>
    <t>Year</t>
  </si>
  <si>
    <t>5.        </t>
  </si>
  <si>
    <t>Credit Value :</t>
  </si>
  <si>
    <t>6.        </t>
  </si>
  <si>
    <t xml:space="preserve">Prerequisite/co-requisite:     (if any) </t>
  </si>
  <si>
    <t>7.        </t>
  </si>
  <si>
    <t>Course Learning Outcomes (CLO) :  At the end of the course the students will be able to: 
(example)  -  explain the basic principles of immunisation (C2,PLO1)</t>
  </si>
  <si>
    <t>CLO1</t>
  </si>
  <si>
    <t>CLO2</t>
  </si>
  <si>
    <t>CLO3</t>
  </si>
  <si>
    <t>8.        </t>
  </si>
  <si>
    <t>Mapping of the Course Learning Outcomes to the Programme Learning Outcomes, Teaching Methods and Assessment :</t>
  </si>
  <si>
    <t>Assessment</t>
  </si>
  <si>
    <t>PLO10</t>
  </si>
  <si>
    <t>PLO11</t>
  </si>
  <si>
    <t>PLO12</t>
  </si>
  <si>
    <t>9.        </t>
  </si>
  <si>
    <t>Transferable Skills (if applicable)
(Skills learned in the course of study which can be useful and utilized in other settings)</t>
  </si>
  <si>
    <t>10.     </t>
  </si>
  <si>
    <t>SLT</t>
  </si>
  <si>
    <t>Guided Learning (NF2F)
eg: 
e-Learning</t>
  </si>
  <si>
    <t>Total</t>
  </si>
  <si>
    <t>F2F</t>
  </si>
  <si>
    <t>NF2F</t>
  </si>
  <si>
    <t>Final  Assessment</t>
  </si>
  <si>
    <t>References (include required and further readings, and should be the most current)</t>
  </si>
  <si>
    <t>Other additional information :</t>
  </si>
  <si>
    <r>
      <t>**Please tick (</t>
    </r>
    <r>
      <rPr>
        <b/>
        <sz val="11"/>
        <color rgb="FF000000"/>
        <rFont val="Calibri"/>
        <family val="2"/>
      </rPr>
      <t>√</t>
    </r>
    <r>
      <rPr>
        <b/>
        <sz val="8.8000000000000007"/>
        <color rgb="FF000000"/>
        <rFont val="Calibri"/>
        <family val="2"/>
      </rPr>
      <t>) if this course is Latihan Industri/ Clinical Placement/ Practicum/ WBL using 2-weeks, 1 credit formula</t>
    </r>
  </si>
  <si>
    <t>80% 
(AL3 with condition)</t>
  </si>
  <si>
    <t>A+</t>
  </si>
  <si>
    <t>80% 
(AL3 with conditions)</t>
  </si>
  <si>
    <t>"F"=Fail, "P"=Pass, "P*"=Pass with condition, "PA"=Provisional Accreditation, "FA"=Full Accreditation</t>
  </si>
  <si>
    <t>Programme development and delivery</t>
  </si>
  <si>
    <t>Assessment of student learning</t>
  </si>
  <si>
    <t>Student selection and support services</t>
  </si>
  <si>
    <t>Academic staff</t>
  </si>
  <si>
    <t>Educational resources</t>
  </si>
  <si>
    <t>Programme management</t>
  </si>
  <si>
    <t>Programme monitoring, review and</t>
  </si>
  <si>
    <t>Continual quality improvement</t>
  </si>
  <si>
    <t>Medical Education</t>
  </si>
  <si>
    <t>Standards for Undergraduate</t>
  </si>
  <si>
    <t>Malaysian Medical Council (MMC)</t>
  </si>
  <si>
    <r>
      <t xml:space="preserve">There must be </t>
    </r>
    <r>
      <rPr>
        <b/>
        <sz val="11"/>
        <color rgb="FFFF0000"/>
        <rFont val="Calibri"/>
        <family val="2"/>
        <scheme val="minor"/>
      </rPr>
      <t>co-curricular activities</t>
    </r>
    <r>
      <rPr>
        <sz val="11"/>
        <color theme="1"/>
        <rFont val="Calibri"/>
        <family val="2"/>
        <scheme val="minor"/>
      </rPr>
      <t xml:space="preserve"> to enrich student experience, and to foster personal development and social responsibility.</t>
    </r>
  </si>
  <si>
    <r>
      <t xml:space="preserve">The medical school must offer </t>
    </r>
    <r>
      <rPr>
        <b/>
        <sz val="11"/>
        <color rgb="FFFF0000"/>
        <rFont val="Calibri"/>
        <family val="2"/>
        <scheme val="minor"/>
      </rPr>
      <t>appropriate developmental or remedial support</t>
    </r>
    <r>
      <rPr>
        <sz val="11"/>
        <color theme="1"/>
        <rFont val="Calibri"/>
        <family val="2"/>
        <scheme val="minor"/>
      </rPr>
      <t xml:space="preserve"> to assist students, including incoming transfer students who are in need </t>
    </r>
  </si>
  <si>
    <r>
      <t xml:space="preserve">The medical school must:
• have an </t>
    </r>
    <r>
      <rPr>
        <b/>
        <sz val="11"/>
        <color rgb="FFFF0000"/>
        <rFont val="Calibri"/>
        <family val="2"/>
        <scheme val="minor"/>
      </rPr>
      <t>effective mechanism for students to voice their grievances</t>
    </r>
    <r>
      <rPr>
        <sz val="11"/>
        <color theme="1"/>
        <rFont val="Calibri"/>
        <family val="2"/>
        <scheme val="minor"/>
      </rPr>
      <t xml:space="preserve"> and seek counselling and resolution on academic and non-academic matters. 
• </t>
    </r>
    <r>
      <rPr>
        <b/>
        <sz val="11"/>
        <color rgb="FFFF0000"/>
        <rFont val="Calibri"/>
        <family val="2"/>
        <scheme val="minor"/>
      </rPr>
      <t>ensure confidentiality</t>
    </r>
    <r>
      <rPr>
        <sz val="11"/>
        <color theme="1"/>
        <rFont val="Calibri"/>
        <family val="2"/>
        <scheme val="minor"/>
      </rPr>
      <t xml:space="preserve"> in relation to counselling and support</t>
    </r>
  </si>
  <si>
    <r>
      <t xml:space="preserve">Student support services must be </t>
    </r>
    <r>
      <rPr>
        <b/>
        <sz val="11"/>
        <color rgb="FFFF0000"/>
        <rFont val="Calibri"/>
        <family val="2"/>
        <scheme val="minor"/>
      </rPr>
      <t>evaluated regularly</t>
    </r>
    <r>
      <rPr>
        <sz val="11"/>
        <color theme="1"/>
        <rFont val="Calibri"/>
        <family val="2"/>
        <scheme val="minor"/>
      </rPr>
      <t xml:space="preserve"> to ensure their </t>
    </r>
    <r>
      <rPr>
        <b/>
        <sz val="11"/>
        <color rgb="FFFF0000"/>
        <rFont val="Calibri"/>
        <family val="2"/>
        <scheme val="minor"/>
      </rPr>
      <t>adequacy, effectiveness and safety.</t>
    </r>
  </si>
  <si>
    <r>
      <t xml:space="preserve">Students must be </t>
    </r>
    <r>
      <rPr>
        <b/>
        <sz val="11"/>
        <color rgb="FFFF0000"/>
        <rFont val="Calibri"/>
        <family val="2"/>
        <scheme val="minor"/>
      </rPr>
      <t>facilitated to develop linkages with external stakeholders</t>
    </r>
    <r>
      <rPr>
        <sz val="11"/>
        <color theme="1"/>
        <rFont val="Calibri"/>
        <family val="2"/>
        <scheme val="minor"/>
      </rPr>
      <t xml:space="preserve"> and to </t>
    </r>
    <r>
      <rPr>
        <b/>
        <sz val="11"/>
        <color rgb="FFFF0000"/>
        <rFont val="Calibri"/>
        <family val="2"/>
        <scheme val="minor"/>
      </rPr>
      <t>participate in activities</t>
    </r>
    <r>
      <rPr>
        <sz val="11"/>
        <color theme="1"/>
        <rFont val="Calibri"/>
        <family val="2"/>
        <scheme val="minor"/>
      </rPr>
      <t xml:space="preserve"> to gain managerial, entrepreneurial and leadership skills in preparation for medical practice.</t>
    </r>
  </si>
  <si>
    <r>
      <t xml:space="preserve">The medical school must provide </t>
    </r>
    <r>
      <rPr>
        <b/>
        <sz val="11"/>
        <color rgb="FFFF0000"/>
        <rFont val="Calibri"/>
        <family val="2"/>
        <scheme val="minor"/>
      </rPr>
      <t>opportunities for academic staff to participate in professional</t>
    </r>
    <r>
      <rPr>
        <sz val="11"/>
        <color theme="1"/>
        <rFont val="Calibri"/>
        <family val="2"/>
        <scheme val="minor"/>
      </rPr>
      <t>, academic and other relevant activities, at national and international levels to obtain professional qualifications to enhance teaching-learning experience.</t>
    </r>
  </si>
  <si>
    <r>
      <t xml:space="preserve">The medical school must </t>
    </r>
    <r>
      <rPr>
        <b/>
        <sz val="11"/>
        <color rgb="FFFF0000"/>
        <rFont val="Calibri"/>
        <family val="2"/>
        <scheme val="minor"/>
      </rPr>
      <t>encourage and facilitate</t>
    </r>
    <r>
      <rPr>
        <sz val="11"/>
        <color theme="1"/>
        <rFont val="Calibri"/>
        <family val="2"/>
        <scheme val="minor"/>
      </rPr>
      <t xml:space="preserve"> its academic staff to play an active role in </t>
    </r>
    <r>
      <rPr>
        <b/>
        <sz val="11"/>
        <color rgb="FFFF0000"/>
        <rFont val="Calibri"/>
        <family val="2"/>
        <scheme val="minor"/>
      </rPr>
      <t>community engagement</t>
    </r>
    <r>
      <rPr>
        <sz val="11"/>
        <color theme="1"/>
        <rFont val="Calibri"/>
        <family val="2"/>
        <scheme val="minor"/>
      </rPr>
      <t xml:space="preserve"> activities.</t>
    </r>
  </si>
  <si>
    <t>5.1.5</t>
  </si>
  <si>
    <r>
      <t>Research and Development</t>
    </r>
    <r>
      <rPr>
        <sz val="8"/>
        <color theme="1"/>
        <rFont val="Calibri"/>
        <family val="2"/>
        <scheme val="minor"/>
      </rPr>
      <t xml:space="preserve"> </t>
    </r>
  </si>
  <si>
    <t>Educational Expertise</t>
  </si>
  <si>
    <t>5.4.1</t>
  </si>
  <si>
    <r>
      <t xml:space="preserve">The medical school must:
• have access to </t>
    </r>
    <r>
      <rPr>
        <b/>
        <sz val="11"/>
        <color rgb="FFFF0000"/>
        <rFont val="Calibri"/>
        <family val="2"/>
        <scheme val="minor"/>
      </rPr>
      <t>educational expertise</t>
    </r>
    <r>
      <rPr>
        <sz val="11"/>
        <color theme="1"/>
        <rFont val="Calibri"/>
        <family val="2"/>
        <scheme val="minor"/>
      </rPr>
      <t xml:space="preserve"> 
• have a </t>
    </r>
    <r>
      <rPr>
        <b/>
        <sz val="11"/>
        <color rgb="FFFF0000"/>
        <rFont val="Calibri"/>
        <family val="2"/>
        <scheme val="minor"/>
      </rPr>
      <t>clear policy</t>
    </r>
    <r>
      <rPr>
        <sz val="11"/>
        <color theme="1"/>
        <rFont val="Calibri"/>
        <family val="2"/>
        <scheme val="minor"/>
      </rPr>
      <t xml:space="preserve"> on the </t>
    </r>
    <r>
      <rPr>
        <b/>
        <sz val="11"/>
        <color rgb="FFFF0000"/>
        <rFont val="Calibri"/>
        <family val="2"/>
        <scheme val="minor"/>
      </rPr>
      <t>use of educational expertise</t>
    </r>
    <r>
      <rPr>
        <sz val="11"/>
        <color theme="1"/>
        <rFont val="Calibri"/>
        <family val="2"/>
        <scheme val="minor"/>
      </rPr>
      <t xml:space="preserve"> in curriculum development and development of teaching-learning and assessment methods
• demonstrate evidence of the use of in-house or external educational expertise in </t>
    </r>
    <r>
      <rPr>
        <b/>
        <sz val="11"/>
        <color rgb="FFFF0000"/>
        <rFont val="Calibri"/>
        <family val="2"/>
        <scheme val="minor"/>
      </rPr>
      <t xml:space="preserve">staff development. </t>
    </r>
    <r>
      <rPr>
        <sz val="11"/>
        <color theme="1"/>
        <rFont val="Calibri"/>
        <family val="2"/>
        <scheme val="minor"/>
      </rPr>
      <t xml:space="preserve">
</t>
    </r>
  </si>
  <si>
    <r>
      <t xml:space="preserve">In </t>
    </r>
    <r>
      <rPr>
        <b/>
        <sz val="11"/>
        <color rgb="FFFF0000"/>
        <rFont val="Calibri"/>
        <family val="2"/>
        <scheme val="minor"/>
      </rPr>
      <t>collaborative arrangements</t>
    </r>
    <r>
      <rPr>
        <sz val="11"/>
        <color theme="1"/>
        <rFont val="Calibri"/>
        <family val="2"/>
        <scheme val="minor"/>
      </rPr>
      <t xml:space="preserve">, the partners involved must </t>
    </r>
    <r>
      <rPr>
        <b/>
        <sz val="11"/>
        <color indexed="10"/>
        <rFont val="Calibri"/>
        <family val="2"/>
      </rPr>
      <t>share the responsibilities</t>
    </r>
    <r>
      <rPr>
        <sz val="11"/>
        <color theme="1"/>
        <rFont val="Calibri"/>
        <family val="2"/>
        <scheme val="minor"/>
      </rPr>
      <t xml:space="preserve"> of programme monitoring and review.</t>
    </r>
  </si>
  <si>
    <r>
      <t xml:space="preserve">The </t>
    </r>
    <r>
      <rPr>
        <b/>
        <sz val="11"/>
        <color rgb="FFFF0000"/>
        <rFont val="Calibri"/>
        <family val="2"/>
        <scheme val="minor"/>
      </rPr>
      <t xml:space="preserve">findings of a programme review must be </t>
    </r>
    <r>
      <rPr>
        <b/>
        <sz val="11"/>
        <color rgb="FFFF0000"/>
        <rFont val="Calibri"/>
        <family val="2"/>
      </rPr>
      <t>presented to the HEP</t>
    </r>
    <r>
      <rPr>
        <sz val="11"/>
        <color theme="1"/>
        <rFont val="Calibri"/>
        <family val="2"/>
        <scheme val="minor"/>
      </rPr>
      <t xml:space="preserve"> for its attention and further action.</t>
    </r>
  </si>
  <si>
    <r>
      <t xml:space="preserve">There must be </t>
    </r>
    <r>
      <rPr>
        <b/>
        <sz val="11"/>
        <color indexed="10"/>
        <rFont val="Calibri"/>
        <family val="2"/>
      </rPr>
      <t>an integral link</t>
    </r>
    <r>
      <rPr>
        <sz val="11"/>
        <color theme="1"/>
        <rFont val="Calibri"/>
        <family val="2"/>
        <scheme val="minor"/>
      </rPr>
      <t xml:space="preserve"> between the medical school quality assurance processes and the achievement of the </t>
    </r>
    <r>
      <rPr>
        <b/>
        <sz val="11"/>
        <color rgb="FFFF0000"/>
        <rFont val="Calibri"/>
        <family val="2"/>
        <scheme val="minor"/>
      </rPr>
      <t>institutional purpose.</t>
    </r>
  </si>
  <si>
    <t>MMC POA PA Evaluation Report</t>
  </si>
  <si>
    <t>MMC POA Post FA(Consideration)</t>
  </si>
  <si>
    <t>MMC POA Post Visit FA Evaluation Report</t>
  </si>
  <si>
    <t>MMC POA Preliminary FA Evaluation Report</t>
  </si>
  <si>
    <t>Weighted Score</t>
  </si>
  <si>
    <t>No.of Stds. Eval.</t>
  </si>
  <si>
    <t>No.of Stds.</t>
  </si>
  <si>
    <t>Higly unsatisfactory 
None of the aspect defined in the criteria have been demonstrated</t>
  </si>
  <si>
    <t xml:space="preserve">Unsatisfactory 
Some aspects defined in the criteria have been  demonstrated </t>
  </si>
  <si>
    <t>Satisfactory 
All aspects defined in the criteria have  been demonstrated</t>
  </si>
  <si>
    <t>Higly satisfactory 
All aspects defined in the criteria have been demonstrated with some examples of best practice</t>
  </si>
  <si>
    <t>Exemplary 
All aspects defined in the criteria have been demonstrated with best practice that can be recommended  externally</t>
  </si>
  <si>
    <t xml:space="preserve">Unsatisfactory 
Some aspects defined in the criteria have been  demonstrated </t>
  </si>
  <si>
    <t>Satisfactory 
All aspects defined in the criteria have  been demonstrated</t>
  </si>
  <si>
    <t>Exemplary 
All aspects defined in the criteria have been demonstrated with best practice that can be recommended  externally</t>
  </si>
  <si>
    <t>Achievement Level          
(AL)</t>
  </si>
  <si>
    <t>Highly unsatisfactory 
None of the aspect defined in the criteria have been demonstrated</t>
  </si>
  <si>
    <t>Highly satisfactory 
All aspects defined in the criteria have been demonstrated with some examples of best practice</t>
  </si>
  <si>
    <r>
      <t xml:space="preserve">Student </t>
    </r>
    <r>
      <rPr>
        <b/>
        <sz val="11"/>
        <color rgb="FFFF0000"/>
        <rFont val="Calibri"/>
        <family val="2"/>
        <scheme val="minor"/>
      </rPr>
      <t>activities and organisations must be facilitated</t>
    </r>
    <r>
      <rPr>
        <sz val="11"/>
        <color theme="1"/>
        <rFont val="Calibri"/>
        <family val="2"/>
        <scheme val="minor"/>
      </rPr>
      <t xml:space="preserve"> to encourage </t>
    </r>
    <r>
      <rPr>
        <b/>
        <sz val="11"/>
        <color rgb="FFFF0000"/>
        <rFont val="Calibri"/>
        <family val="2"/>
        <scheme val="minor"/>
      </rPr>
      <t>character building</t>
    </r>
    <r>
      <rPr>
        <sz val="11"/>
        <color theme="1"/>
        <rFont val="Calibri"/>
        <family val="2"/>
        <scheme val="minor"/>
      </rPr>
      <t>, inculcate a sense of belonging and social responsibility, be a change advocate and promote active citizenship.</t>
    </r>
  </si>
  <si>
    <r>
      <t xml:space="preserve">The medical school must have </t>
    </r>
    <r>
      <rPr>
        <b/>
        <sz val="11"/>
        <color rgb="FFFF0000"/>
        <rFont val="Calibri"/>
        <family val="2"/>
        <scheme val="minor"/>
      </rPr>
      <t>national and international linkages</t>
    </r>
    <r>
      <rPr>
        <sz val="11"/>
        <color theme="1"/>
        <rFont val="Calibri"/>
        <family val="2"/>
        <scheme val="minor"/>
      </rPr>
      <t xml:space="preserve"> for exchange of ideas, experience and best practices among academics, professionals and practitioners in order to enhance teaching and learning in the programme.</t>
    </r>
  </si>
  <si>
    <r>
      <t xml:space="preserve">The medical school must:
• have a </t>
    </r>
    <r>
      <rPr>
        <b/>
        <sz val="11"/>
        <color rgb="FFFF0000"/>
        <rFont val="Calibri"/>
        <family val="2"/>
        <scheme val="minor"/>
      </rPr>
      <t>clear policy</t>
    </r>
    <r>
      <rPr>
        <sz val="11"/>
        <color theme="1"/>
        <rFont val="Calibri"/>
        <family val="2"/>
        <scheme val="minor"/>
      </rPr>
      <t xml:space="preserve"> on </t>
    </r>
    <r>
      <rPr>
        <b/>
        <sz val="11"/>
        <color rgb="FFFF0000"/>
        <rFont val="Calibri"/>
        <family val="2"/>
        <scheme val="minor"/>
      </rPr>
      <t xml:space="preserve">ethical use </t>
    </r>
    <r>
      <rPr>
        <sz val="11"/>
        <color theme="1"/>
        <rFont val="Calibri"/>
        <family val="2"/>
        <scheme val="minor"/>
      </rPr>
      <t xml:space="preserve">of information and communication technology. 
• ensure access to </t>
    </r>
    <r>
      <rPr>
        <b/>
        <sz val="11"/>
        <color rgb="FFFF0000"/>
        <rFont val="Calibri"/>
        <family val="2"/>
        <scheme val="minor"/>
      </rPr>
      <t>web-based or other electronic media.</t>
    </r>
  </si>
  <si>
    <r>
      <t>The HEP of the Medical School must have</t>
    </r>
    <r>
      <rPr>
        <b/>
        <sz val="11"/>
        <color rgb="FFFF0000"/>
        <rFont val="Calibri"/>
        <family val="2"/>
        <scheme val="minor"/>
      </rPr>
      <t xml:space="preserve"> clear procedures</t>
    </r>
    <r>
      <rPr>
        <sz val="11"/>
        <color theme="1"/>
        <rFont val="Calibri"/>
        <family val="2"/>
        <scheme val="minor"/>
      </rPr>
      <t xml:space="preserve"> to ensure its financial resources are sufficient for the implementation of the curriculum and distribute the educational resources in relation to the educational needs 
</t>
    </r>
  </si>
  <si>
    <r>
      <t xml:space="preserve">The medical school must:
• implement the continuous quality improvement based on the analysis of </t>
    </r>
    <r>
      <rPr>
        <b/>
        <sz val="11"/>
        <color rgb="FFFF0000"/>
        <rFont val="Calibri"/>
        <family val="2"/>
        <scheme val="minor"/>
      </rPr>
      <t xml:space="preserve">various aspects of student performance, progression, attrition, graduation and employment. </t>
    </r>
    <r>
      <rPr>
        <sz val="11"/>
        <color theme="1"/>
        <rFont val="Calibri"/>
        <family val="2"/>
        <scheme val="minor"/>
      </rPr>
      <t xml:space="preserve">
• adapt the student </t>
    </r>
    <r>
      <rPr>
        <b/>
        <sz val="11"/>
        <color rgb="FFFF0000"/>
        <rFont val="Calibri"/>
        <family val="2"/>
        <scheme val="minor"/>
      </rPr>
      <t>admissions policy,</t>
    </r>
    <r>
      <rPr>
        <sz val="11"/>
        <color theme="1"/>
        <rFont val="Calibri"/>
        <family val="2"/>
        <scheme val="minor"/>
      </rPr>
      <t xml:space="preserve"> selection methods and student intake to changing expectations and circumstances, institutional resources, and the requirements of the educational programme.  
</t>
    </r>
  </si>
  <si>
    <t>Malaysian Qualification Framework (MQF) learning outcomes</t>
  </si>
  <si>
    <t>1. Knowledge &amp; understanding</t>
  </si>
  <si>
    <t>2. Cognitive Skills</t>
  </si>
  <si>
    <t>3. Functional Work Skills:</t>
  </si>
  <si>
    <t>4. Personal &amp; Entreneurial Skills</t>
  </si>
  <si>
    <t>5. Ethics &amp; Professionalism</t>
  </si>
  <si>
    <t>a) Practical Skills</t>
  </si>
  <si>
    <t>b) Interpersonal  Skills</t>
  </si>
  <si>
    <t>c) Communication Skills</t>
  </si>
  <si>
    <t>d) Digital Skills</t>
  </si>
  <si>
    <t>e) Numeracy Skills</t>
  </si>
  <si>
    <t xml:space="preserve">  f) Leadership,     Autonomy, &amp; Responsibility</t>
  </si>
  <si>
    <r>
      <t xml:space="preserve">All aspects defined in the criteria have been demonstrated with </t>
    </r>
    <r>
      <rPr>
        <b/>
        <sz val="9"/>
        <color rgb="FFFF0000"/>
        <rFont val="Calibri"/>
        <family val="2"/>
        <scheme val="minor"/>
      </rPr>
      <t>best practice that can be recommended externally</t>
    </r>
  </si>
  <si>
    <r>
      <t xml:space="preserve">All aspects defined in the criteria have been demonstrated with some </t>
    </r>
    <r>
      <rPr>
        <b/>
        <sz val="9"/>
        <color rgb="FFFF0000"/>
        <rFont val="Calibri"/>
        <family val="2"/>
        <scheme val="minor"/>
      </rPr>
      <t>examples of best practice</t>
    </r>
  </si>
  <si>
    <t>All aspects defined in the criteria have been demonstrated</t>
  </si>
  <si>
    <r>
      <t>Some</t>
    </r>
    <r>
      <rPr>
        <sz val="9"/>
        <color theme="1"/>
        <rFont val="Calibri"/>
        <family val="2"/>
        <scheme val="minor"/>
      </rPr>
      <t xml:space="preserve"> aspects defined in the criteria have been demonstrated</t>
    </r>
  </si>
  <si>
    <r>
      <t>None</t>
    </r>
    <r>
      <rPr>
        <sz val="9"/>
        <color theme="1"/>
        <rFont val="Calibri"/>
        <family val="2"/>
        <scheme val="minor"/>
      </rPr>
      <t xml:space="preserve"> of the aspect defined in the criteria have been demonstrated</t>
    </r>
  </si>
  <si>
    <t xml:space="preserve">Achievement Level 
(AL)         </t>
  </si>
  <si>
    <r>
      <t>Table 4.</t>
    </r>
    <r>
      <rPr>
        <sz val="11"/>
        <color theme="1"/>
        <rFont val="Arial"/>
        <family val="2"/>
      </rPr>
      <t xml:space="preserve">  Course information (Please use Excel file named Table4.xlsm)</t>
    </r>
  </si>
  <si>
    <t>Click                to view what box ro remark for different AL value.</t>
  </si>
  <si>
    <t>FOR PANEL OF ASSESSORS USE ONLY: (Final recommendation of the programme)</t>
  </si>
  <si>
    <t>Final recommendation</t>
  </si>
  <si>
    <t>Steps taken to address the problem areas 
Actions specified by the Evaluation Panel or proposed action as specified by the department itself.
Opportunity for Improvement (OFI)</t>
  </si>
  <si>
    <t>1.1.1(OFI)</t>
  </si>
  <si>
    <t>1.1.2(OFI)</t>
  </si>
  <si>
    <t>1.1.3(OFI)</t>
  </si>
  <si>
    <t>1.1.4(OFI)</t>
  </si>
  <si>
    <t>1.1.5(OFI)</t>
  </si>
  <si>
    <t>1.2.1(OFI)</t>
  </si>
  <si>
    <t>1.2.2(OFI)</t>
  </si>
  <si>
    <t>1.2.13OFI)</t>
  </si>
  <si>
    <t>1.2.4(OFI)</t>
  </si>
  <si>
    <t>1.2.5(OFI)</t>
  </si>
  <si>
    <t>1.3.1(OFI)</t>
  </si>
  <si>
    <t>1.3.2(OFI)</t>
  </si>
  <si>
    <t>1.3.4(OFI)</t>
  </si>
  <si>
    <t>1.3.5(OFI)</t>
  </si>
  <si>
    <t>1.3.6(OFI)</t>
  </si>
  <si>
    <t>1.3.3(OFI)</t>
  </si>
  <si>
    <t>3.1.1(OFI)</t>
  </si>
  <si>
    <t>3.1.2(OFI)</t>
  </si>
  <si>
    <t>3.1.3(OFI)</t>
  </si>
  <si>
    <t>3.1.4(OFI)</t>
  </si>
  <si>
    <t>3.1.5(OFI)</t>
  </si>
  <si>
    <t>3.2.1(OFI)</t>
  </si>
  <si>
    <t>3.2.2(OFI)</t>
  </si>
  <si>
    <t>3.3.1(OFI)</t>
  </si>
  <si>
    <t>3.3.2(OFI)</t>
  </si>
  <si>
    <t>3.3.3(OFI)</t>
  </si>
  <si>
    <t>3.3.4(OFI)</t>
  </si>
  <si>
    <t>3.3.5(OFI)</t>
  </si>
  <si>
    <t>3.3.6(OFI)</t>
  </si>
  <si>
    <t>3.3.7(OFI)</t>
  </si>
  <si>
    <t>3.3.8(OFI)</t>
  </si>
  <si>
    <t>3.4.1(OFI)</t>
  </si>
  <si>
    <t>3.4.2(OFI)</t>
  </si>
  <si>
    <t>3.4.3(OFI)</t>
  </si>
  <si>
    <t>3.4.4(OFI)</t>
  </si>
  <si>
    <t>3.5.1(OFI)</t>
  </si>
  <si>
    <t>4.1.1(OFI)</t>
  </si>
  <si>
    <t>4.1.2(OFI)</t>
  </si>
  <si>
    <t>4.1.3(OFI)</t>
  </si>
  <si>
    <t>4.1.4(OFI)</t>
  </si>
  <si>
    <t>4.1.5(OFI)</t>
  </si>
  <si>
    <t>4.1.6(OFI)</t>
  </si>
  <si>
    <t>4.1.7(OFI)</t>
  </si>
  <si>
    <t>4.1.8(OFI)</t>
  </si>
  <si>
    <t>4.2.1(OFI)</t>
  </si>
  <si>
    <t>4.2.2(OFI)</t>
  </si>
  <si>
    <t>4.2.3(OFI)</t>
  </si>
  <si>
    <t>4.2.4(OFI)</t>
  </si>
  <si>
    <t>4.2.5(OFI)</t>
  </si>
  <si>
    <t>4.2.6(OFI)</t>
  </si>
  <si>
    <t>4.2.7(OFI)</t>
  </si>
  <si>
    <t>5.1.1(OFI)</t>
  </si>
  <si>
    <t>5.1.2(OFI)</t>
  </si>
  <si>
    <t>5.1.3(OFI)</t>
  </si>
  <si>
    <t>5.1.4(OFI)</t>
  </si>
  <si>
    <t>5.1.5(OFI)</t>
  </si>
  <si>
    <t>5.2.1(OFI)</t>
  </si>
  <si>
    <t>5.2.2(OFI)</t>
  </si>
  <si>
    <t>5.2.3(OFI)</t>
  </si>
  <si>
    <t>5.3.1(OFI)</t>
  </si>
  <si>
    <t>5.3.2(OFI)</t>
  </si>
  <si>
    <t>5.3.3(OFI)</t>
  </si>
  <si>
    <t>5.4.1(OFI)</t>
  </si>
  <si>
    <t>6.1.1(OFI)</t>
  </si>
  <si>
    <t>6.1.2(OFI)</t>
  </si>
  <si>
    <t>6.1.3(OFI)</t>
  </si>
  <si>
    <t>6.1.4(OFI)</t>
  </si>
  <si>
    <t>6.1.5(OFI)</t>
  </si>
  <si>
    <t>6.1.6(OFI)</t>
  </si>
  <si>
    <t>6.2.1(OFI)</t>
  </si>
  <si>
    <t>6.2.2(OFI)</t>
  </si>
  <si>
    <t>6.2.3(OFI)</t>
  </si>
  <si>
    <t>6.3.1(OFI)</t>
  </si>
  <si>
    <t>6.3.2(OFI)</t>
  </si>
  <si>
    <t>6.3.3(OFI)</t>
  </si>
  <si>
    <t>6.4.1(OFI)</t>
  </si>
  <si>
    <t>6.4.2(OFI)</t>
  </si>
  <si>
    <t>6.4.3(OFI)</t>
  </si>
  <si>
    <t>6.4.4(OFI)</t>
  </si>
  <si>
    <t>7.1.1(OFI)</t>
  </si>
  <si>
    <t>7.1.2(OFI)</t>
  </si>
  <si>
    <t>7.1.3(OFI)</t>
  </si>
  <si>
    <t>7.1.4(OFI)</t>
  </si>
  <si>
    <t>7.1.5(OFI)</t>
  </si>
  <si>
    <t>7.1.6(OFI)</t>
  </si>
  <si>
    <t>7.1.7(OFI)</t>
  </si>
  <si>
    <t>7.1.8(OFI)</t>
  </si>
  <si>
    <t>7.1.9(OFI)</t>
  </si>
  <si>
    <t>The programme must:
state its educational objectives which include standards of training, 
assessment and professionalism consistent with and supportive of the needs of the nation.</t>
  </si>
  <si>
    <t>Concern</t>
  </si>
  <si>
    <t xml:space="preserve">Strength </t>
  </si>
  <si>
    <t>Opportunity For Improvement / Recommendation</t>
  </si>
  <si>
    <t>The curriculum must demonstrate its relevance and applicability in meeting the changing healthcare needs of the Malaysian population.</t>
  </si>
  <si>
    <t>The programme must state its
programme learning outcomes, teaching-learning and assessment strategies and ensure constructive alignment between them.</t>
  </si>
  <si>
    <t>The programme learning outcomes must support the development of relevant competencies which can be mapped to Malaysian Qualification Framework (MQF) learning domains as below: 
1.   Knowledge and understanding 
2.   Cognitive skills 
3.   Functional work skills with focus on: 
              a. Practical Skills 
              b. Interpersonal skills 
              c. Communication skills 
              d. Digital skills 
              e. Numeracy skills 
              f. Leadership, autonomy and responsibility 
4.   Personal and entrepreneurial skills 
5.   Ethics and professionalism. 
These outcomes and skills must address many interdependent areas, such as patient safety, patient-centredness, principles of equality and diversity, healthcare economics, operational perspectives and workforce safety.</t>
  </si>
  <si>
    <t>The programme must state the required breadth and depth of experience to enable graduates to function as competent medical specialists and enable them to further sub-specialise</t>
  </si>
  <si>
    <t>The programme must state the resource requirements and governance structures to implement and sustain delivery of the curriculum.</t>
  </si>
  <si>
    <t>The curriculum must be developed using appropriate experts and processes, leading to approval by the Malaysian Medical Council.</t>
  </si>
  <si>
    <t>The programme must consult stakeholders (including educational experts, where appropriate) in the development of the curriculum.</t>
  </si>
  <si>
    <t>The curriculum must detail appropriate and current teaching and learning methods relevant to the programme educational objectives and learning outcomes.</t>
  </si>
  <si>
    <t>The educational training provider must take responsibility to ensure the effective delivery of programme learning outcomes. This includes specifying the amount of time spent in training and ensuring sufficient range of cases.</t>
  </si>
  <si>
    <t>Trainees must be provided with and briefed on current information about the objectives, structure, outline, schedule, learning outcomes and methods of assessment of the programme at the commencement of their studies.</t>
  </si>
  <si>
    <t>The programme must have a programme committee with adequate authority for the effective delivery of the programme.</t>
  </si>
  <si>
    <t>The educational training provider must provide trainees with a conducive learning environment and mentoring system.</t>
  </si>
  <si>
    <t>The educational training provider must encourage innovations in teaching, learning and assessment.</t>
  </si>
  <si>
    <t>The educational training provider must obtain feedback from stakeholders to improve the delivery of the programme outcomes.</t>
  </si>
  <si>
    <t>Assessment principles, methods and practices must be aligned to the learning outcomes and curriculum of the programme, to enable progressive judgements to be made about trainees’ preparedness for independent specialist practice.</t>
  </si>
  <si>
    <t>The alignment between assessment and the learning outcomes of the programme must be systematically and regularly reviewed to ensure its effectiveness.</t>
  </si>
  <si>
    <t>Trainee Selection</t>
  </si>
  <si>
    <t>The criteria and processes of trainee selection must be transparent, objective, equitable, diverse, non-discriminatory and comply with regulatory requirements.</t>
  </si>
  <si>
    <t>The programme must:
- state the relationship between selection criteria and objectives of the programme and the desired qualities of graduates.
- periodically review the selection policy.
- have a system for appeal of admission decisions.</t>
  </si>
  <si>
    <t>The programme must have well-defined policies and mechanisms to facilitate trainee mobility, which may include trainee transfer within and between institutions, between programmes, nationally and internationally.</t>
  </si>
  <si>
    <t>The educational training provider must ensure that incoming transfer trainees have the capacity to successfully follow the programme and comply with relevant regulations.</t>
  </si>
  <si>
    <t>An induction to the programme must be available to all new trainees with due attention to those with special needs</t>
  </si>
  <si>
    <t>The programme must define the appropriate administrative structure and appropriate resources to provide trainee support services.</t>
  </si>
  <si>
    <t>There must be mechanisms to identify and facilitate trainees with academic, behavioural, psychological and social issues requiring support</t>
  </si>
  <si>
    <t>Trainees must have access to academic and non-academic counselling provided by qualified staff.</t>
  </si>
  <si>
    <t>The educational training provider must have clearly defined and documented processes and procedures in handling of disciplinary cases in trainees.</t>
  </si>
  <si>
    <t xml:space="preserve">The educational training provider must have an effective mechanism for trainees to voice their grievances and seek resolution on academic and non-academic matters and ensure confidentiality in relation to counselling and support.  </t>
  </si>
  <si>
    <t>Trainee Representation and and Participation</t>
  </si>
  <si>
    <t>Policies and processes for trainee engagement especially in areas that affect their interest and welfare must be made known to the trainees.</t>
  </si>
  <si>
    <t>There must be adequate trainee representation at the institutional and departmental levels.</t>
  </si>
  <si>
    <t>Professional Bodies and Societies</t>
  </si>
  <si>
    <t>The educational training provider must foster active linkages with professional bodies and societies to develop, review and continuously improve the programme.</t>
  </si>
  <si>
    <t>AREA 4: TRAINERS</t>
  </si>
  <si>
    <t>The educational training provider must have a clearly defined plan for its manpower needs consistent with institutional policies and programme requirements.</t>
  </si>
  <si>
    <t xml:space="preserve">The trainer-trainee ratio for the programme must be appropriate to the teaching-learning methods and comply with the programme standards for the discipline.
</t>
  </si>
  <si>
    <t>The policy of the educational training provider must reflect an equitable distribution of responsibilities among the trainers to allow effective training.</t>
  </si>
  <si>
    <t>The recruitment policy for a particular programme must seek diversity among the trainers in terms of experience, approaches and backgrounds.</t>
  </si>
  <si>
    <t>The policy for promotion, recognition and other benefits of its trainers must be transparent.</t>
  </si>
  <si>
    <t>The educational training provider must pursue national and international linkages to provide for the involvement of experienced professionals, academics and practitioners in order to enhance teaching and learning in the programme.</t>
  </si>
  <si>
    <t xml:space="preserve">The educational training provider must have policies addressing matters related to service, development, welfare and appraisal of the trainers.
</t>
  </si>
  <si>
    <t>The educational training provider must have clear policies on conflict of interest and professional conduct, including procedures for handling disciplinary cases among trainers.</t>
  </si>
  <si>
    <t>The educational training provider must have mechanisms and processes for periodic trainer evaluation by trainees for quality improvement.</t>
  </si>
  <si>
    <t>The educational training provider must have a development programme for new and existing trainers to enhance their roles as educators.</t>
  </si>
  <si>
    <t>The educational training provider must encourage and facilitate its trainers to play an active role in community and professional engagement to enhance the programme.</t>
  </si>
  <si>
    <t>The physical facilities must comply with the relevant laws and regulations.</t>
  </si>
  <si>
    <t>The educational training provider must provide access to a resource centre with adequate and current references and learning materials including e-learning resources that meet the needs of the programme.</t>
  </si>
  <si>
    <t>The educational resources, services and facilities must be well-maintained and periodically upgraded.</t>
  </si>
  <si>
    <t>The interaction between research and learning must be reflected in the curriculum, influence current teaching and prepare trainees for engagement in research, development and scholarship.</t>
  </si>
  <si>
    <t>The educational training provider must have a policy on research with access to adequate facilities and resources to sustain them.</t>
  </si>
  <si>
    <t>The educational training provider must periodically review its research resources and facilities to promote a conducive research environment.</t>
  </si>
  <si>
    <t>The educational training provider must demonstrate financial viability and sustainability for the programme.</t>
  </si>
  <si>
    <t>The educational training provider must have a clear line of responsibility, authority and processes for budgeting and resource allocation that takes into account the specific needs of the programme.</t>
  </si>
  <si>
    <t>The educational training provider must clarify its management structure and function, and the relationships between them. These must be communicated to all parties involved based on the principles of accountability and transparency.</t>
  </si>
  <si>
    <t>The educational training provider must provide accurate, relevant and timely information about the programme which are easily and publicly accessible, especially to prospective trainees.</t>
  </si>
  <si>
    <t>The educational training provider must have policies, procedures and mechanisms for regular review and updating of its structures, functions, strategies and core activities to ensure continuous quality improvement.</t>
  </si>
  <si>
    <t>The educational training provider must establish a committee or board for management of the programme that must be an effective decision-making body with an adequate degree of autonomy.</t>
  </si>
  <si>
    <t>The educational training provider must establish mechanisms to ensure comparability of educational quality for programmes conducted in different training sites or partner institutions.</t>
  </si>
  <si>
    <t>The educational training provider must have constructive interaction with healthcare-related sectors of society and the government to gauge healthcare needs and graduate employability.</t>
  </si>
  <si>
    <t>The Head of Programme, programme lead(s) and programme coordinators must be appropriately appointed and their responsibilities clearly stated.</t>
  </si>
  <si>
    <t>There must be mechanisms and processes for communication between the Head of Programme and educational training providers on matters such as staff recruitment and training, trainee admission, allocation of resources and decision-making processes.</t>
  </si>
  <si>
    <t>The educational training provider must have sufficient number of qualified administrative staff to support the effective implementation of the programme and related activities.</t>
  </si>
  <si>
    <t>The educational training provider must conduct regular performance review of the administrative staff of the programme.</t>
  </si>
  <si>
    <t>The educational training provider must have appropriate training for the advancement of the support staff of the programme.</t>
  </si>
  <si>
    <t>The educational training provider must have appropriate policies and practices concerning the nature, content and security of trainee, trainer and other academic records.</t>
  </si>
  <si>
    <t>The educational training provider must maintain trainee records relating to their admission, performance, completion and graduation in such form as is practical and preserve these records for future reference.</t>
  </si>
  <si>
    <t>The educational training provider must implement policies on the rights of individual privacy and the confidentiality of records in compliance with relevant regulatory requirement.</t>
  </si>
  <si>
    <t>Policies pertaining to security of records, including the increased use of electronic technologies and safety systems must be regularly reviewed by the educational training provider.</t>
  </si>
  <si>
    <t xml:space="preserve">The programme must have quality assurance processes to monitor and review the training.
</t>
  </si>
  <si>
    <t>There must be a designated person or unit responsible for continual quality improvement of the programme.</t>
  </si>
  <si>
    <t>The programme must have policy, structure and procedures as well as implement the following: 
- monitor, regularly review and update the process, structure, contents, outcomes/competencies, assessment and learning environment of the programme. 
- rectify documented deficiencies 
- allocate resources for continuous renewal 
- involve stakeholders in continual quality improvement processes</t>
  </si>
  <si>
    <t xml:space="preserve">The educational training provider must make the programme review report accessible to stakeholders.
</t>
  </si>
  <si>
    <t>In collaborative arrangements, the partners involved must share the responsibilities of programme monitoring and review.</t>
  </si>
  <si>
    <t>2.1.3</t>
  </si>
  <si>
    <t>2.2.5</t>
  </si>
  <si>
    <t>2.2.6</t>
  </si>
  <si>
    <t>2.3.6</t>
  </si>
  <si>
    <t>2.3.7</t>
  </si>
  <si>
    <t>The assessment requirements for progress and completion must be clearly documented. These documents must be accessible to all staff, supervisors and trainees.</t>
  </si>
  <si>
    <t>The programme must have a blueprint to guide assessment through each stage of the specialty medical programme.</t>
  </si>
  <si>
    <t>Formative and summative assessment methods must be employed.</t>
  </si>
  <si>
    <t>Assessment methods must be reliable, valid, current and fair.</t>
  </si>
  <si>
    <t>The frequency, methods, and criteria of trainee assessment - including the grading system and appeal policies - must be documented and communicated to trainees on the commencement of the programme.</t>
  </si>
  <si>
    <t>Changes to assessment methods must follow established procedures and regulations and be communicated to trainees prior to their implementation.</t>
  </si>
  <si>
    <t>The educational training provider must have an adequate level of autonomy in making decisions pertaining to trainee assessments within the context of the approved curriculum.</t>
  </si>
  <si>
    <t>The educational training provider must facilitate regular and timely feedback to trainees on performance to guide learning.</t>
  </si>
  <si>
    <t>The educational training provider must have processes for early identification of trainees who are underperforming and implements appropriate remediation measures in response.</t>
  </si>
  <si>
    <t>There must be mechanisms in place to ensure the security of assessment documents and records.</t>
  </si>
  <si>
    <t>The assessment results must be communicated in a timely manner to trainees to facilitate progression decision.</t>
  </si>
  <si>
    <t>The educational training provider must have appropriate guidelines and mechanisms for trainees to appeal their results.</t>
  </si>
  <si>
    <t>There must be mechanisms to ensure periodic review of the validity, reliability, integrity, currency and fairness of the assessment methods. These mechanisms must take into account feedback from stakeholders and external assessors / examiners. Findings of these reviews must be acted upon accordingly.</t>
  </si>
  <si>
    <t>OFI/Recommendation</t>
  </si>
  <si>
    <t>1.2.4 (Table 2)</t>
  </si>
  <si>
    <t>1.2.4 (Table 3)</t>
  </si>
  <si>
    <t>1.2.4 (Table 4)</t>
  </si>
  <si>
    <t>Fail Accreditation</t>
  </si>
  <si>
    <t>Pass with 2 years Accreditation</t>
  </si>
  <si>
    <t>Pass with 4 years Accreditation</t>
  </si>
  <si>
    <t>Evaluation Instrument of Medical Specialist Training</t>
  </si>
  <si>
    <t>APC Number</t>
  </si>
  <si>
    <t>NSR Number</t>
  </si>
  <si>
    <t>MMC Number</t>
  </si>
  <si>
    <t>Evaluation Instrument for Medical Specialist Training Programme</t>
  </si>
  <si>
    <r>
      <t xml:space="preserve">There must be a variety of methods and tools that are appropriate for the assessment of learning outcomes, competencies and entrustable professional activities.
</t>
    </r>
    <r>
      <rPr>
        <b/>
        <sz val="11"/>
        <color rgb="FFFF0000"/>
        <rFont val="Calibri"/>
        <family val="2"/>
        <scheme val="minor"/>
      </rPr>
      <t xml:space="preserve">
This Standard is to be read with the Discipline-Specific Requirements.</t>
    </r>
  </si>
  <si>
    <r>
      <t xml:space="preserve">The curriculum must show that the training covers all aspects of professional development including:
i. the acquisition of relevant competencies
ii. opportunities for trainer-trainee interactions for the application of principles of scientific method, analytical and critical thinking and value-based medicine
iii. aspects of behavioral sciences, social sciences, medical ethics and medical law that are relevant to the practice of the specialty
iv. training in patient safety and patient-centeredness
v. planned contact with patients and communities in relevant healthcare settings+E35
vi. participation in health promotion and preventive medicine activities
vii. healthcare economics including funding frameworks, cost of care and clinical decision-making
</t>
    </r>
    <r>
      <rPr>
        <b/>
        <sz val="11"/>
        <color rgb="FFFF0000"/>
        <rFont val="Calibri"/>
        <family val="2"/>
        <scheme val="minor"/>
      </rPr>
      <t xml:space="preserve">
This Standard is to be read with the Discipline-Specific Requirements.
RATING FOR TABLE 2</t>
    </r>
  </si>
  <si>
    <r>
      <t xml:space="preserve">The curriculum must show that the training covers all aspects of professional development including:
i. the acquisition of relevant competencies
ii. opportunities for trainer-trainee interactions for the application of principles of scientific method, analytical and critical thinking and value-based medicine
iii. aspects of behavioral sciences, social sciences, medical ethics and medical law that are relevant to the practice of the specialty
iv. training in patient safety and patient-centeredness
v. planned contact with patients and communities in relevant healthcare settings
vi. participation in health promotion and preventive medicine activities
vii. healthcare economics including funding frameworks, cost of care and clinical decision-making
</t>
    </r>
    <r>
      <rPr>
        <b/>
        <i/>
        <sz val="11"/>
        <color rgb="FFFF0000"/>
        <rFont val="Calibri"/>
        <family val="2"/>
        <scheme val="minor"/>
      </rPr>
      <t xml:space="preserve">
This Standard is to be read with the Discipline-Specific Requirement.</t>
    </r>
    <r>
      <rPr>
        <b/>
        <sz val="11"/>
        <color rgb="FFFF0000"/>
        <rFont val="Calibri"/>
        <family val="2"/>
        <scheme val="minor"/>
      </rPr>
      <t xml:space="preserve">
RATING FOR TABLE 3</t>
    </r>
  </si>
  <si>
    <r>
      <t>The curriculum must show that the training covers all aspects of professional development including:
i. the acquisition of relevant competencies
ii. opportunities for trainer-trainee interactions for the application of principles of scientific method, analytical and critical thinking and value-based medicine
iii. aspects of behavioral sciences, social sciences, medical ethics and medical law that are relevant to the practice of the specialty
iv. training in patient safety and patient-centeredness
v. planned contact with patients and communities in relevant healthcare settings
vi. participation in health promotion and preventive medicine activities
vii. healthcare economics including funding frameworks, cost of care and clinical decision-making</t>
    </r>
    <r>
      <rPr>
        <b/>
        <i/>
        <sz val="11"/>
        <color rgb="FFFF0000"/>
        <rFont val="Calibri"/>
        <family val="2"/>
        <scheme val="minor"/>
      </rPr>
      <t xml:space="preserve"> 
This Standard is to be read with the Discipline-Specific Requirements.
</t>
    </r>
    <r>
      <rPr>
        <b/>
        <sz val="11"/>
        <color rgb="FFFF0000"/>
        <rFont val="Calibri"/>
        <family val="2"/>
        <scheme val="minor"/>
      </rPr>
      <t>RATING FOR TABLE 4</t>
    </r>
  </si>
  <si>
    <r>
      <t xml:space="preserve">The programme must have clear criteria and processes for trainee selection (including that of transfer trainees).
</t>
    </r>
    <r>
      <rPr>
        <b/>
        <sz val="11"/>
        <color rgb="FFFF0000"/>
        <rFont val="Calibri"/>
        <family val="2"/>
        <scheme val="minor"/>
      </rPr>
      <t xml:space="preserve">
This Standard is to be read with the Discipline-Specific Requirements.</t>
    </r>
    <r>
      <rPr>
        <b/>
        <i/>
        <sz val="11"/>
        <color rgb="FFFF0000"/>
        <rFont val="Calibri"/>
        <family val="2"/>
        <scheme val="minor"/>
      </rPr>
      <t xml:space="preserve"> </t>
    </r>
  </si>
  <si>
    <r>
      <t xml:space="preserve">The number of trainees selected must be within the capacity of the educational training provider and training centres to effectively deliver the programme.
</t>
    </r>
    <r>
      <rPr>
        <b/>
        <sz val="11"/>
        <color rgb="FFFF0000"/>
        <rFont val="Calibri"/>
        <family val="2"/>
        <scheme val="minor"/>
      </rPr>
      <t>This Standard is to be read with the Discipline-Specific Requirements</t>
    </r>
    <r>
      <rPr>
        <sz val="11"/>
        <color theme="1"/>
        <rFont val="Calibri"/>
        <family val="2"/>
        <scheme val="minor"/>
      </rPr>
      <t>.</t>
    </r>
    <r>
      <rPr>
        <b/>
        <i/>
        <sz val="11"/>
        <color rgb="FFFF0000"/>
        <rFont val="Calibri"/>
        <family val="2"/>
        <scheme val="minor"/>
      </rPr>
      <t xml:space="preserve"> </t>
    </r>
  </si>
  <si>
    <r>
      <t xml:space="preserve">The educational training provider must have a clear and documented trainer recruitment policy where the criteria for selection are based primarily on academic merit and relevant experience. The trainer must be registrable with appropriate regulatory bodies.
</t>
    </r>
    <r>
      <rPr>
        <b/>
        <sz val="11"/>
        <color rgb="FFFF0000"/>
        <rFont val="Calibri"/>
        <family val="2"/>
        <scheme val="minor"/>
      </rPr>
      <t xml:space="preserve">
This Standard is to be read with the Discipline-Specific Requirements.</t>
    </r>
    <r>
      <rPr>
        <b/>
        <i/>
        <sz val="11"/>
        <color rgb="FFFF0000"/>
        <rFont val="Calibri"/>
        <family val="2"/>
        <scheme val="minor"/>
      </rPr>
      <t xml:space="preserve"> </t>
    </r>
  </si>
  <si>
    <r>
      <t xml:space="preserve">The programme must have access to sufficient and appropriate healthcare-related facilities to ensure its effective delivery, including facilities for practical and skill-based activities. The programme must have access to facilities that can cater for trainees with special needs.
</t>
    </r>
    <r>
      <rPr>
        <b/>
        <sz val="11"/>
        <color rgb="FFFF0000"/>
        <rFont val="Calibri"/>
        <family val="2"/>
        <scheme val="minor"/>
      </rPr>
      <t xml:space="preserve">
This Standard is to be read with the Discipline-Specific Requirements.</t>
    </r>
    <r>
      <rPr>
        <b/>
        <i/>
        <sz val="11"/>
        <color rgb="FFFF0000"/>
        <rFont val="Calibri"/>
        <family val="2"/>
        <scheme val="minor"/>
      </rPr>
      <t xml:space="preserve"> </t>
    </r>
  </si>
  <si>
    <r>
      <t xml:space="preserve">The Head of Programme, programme lead(s) and programme coordinators must have appropriate qualification, knowledge and experience related to the programme he/she is responsible for.
</t>
    </r>
    <r>
      <rPr>
        <b/>
        <sz val="11"/>
        <color rgb="FFFF0000"/>
        <rFont val="Calibri"/>
        <family val="2"/>
        <scheme val="minor"/>
      </rPr>
      <t xml:space="preserve">
This Standard is to be read with the Discipline-Specific Requirements.</t>
    </r>
    <r>
      <rPr>
        <b/>
        <i/>
        <sz val="11"/>
        <color rgb="FFFF0000"/>
        <rFont val="Calibri"/>
        <family val="2"/>
        <scheme val="minor"/>
      </rPr>
      <t xml:space="preserve"> </t>
    </r>
  </si>
  <si>
    <r>
      <t>1.</t>
    </r>
    <r>
      <rPr>
        <sz val="7"/>
        <color theme="1"/>
        <rFont val="Times New Roman"/>
        <family val="1"/>
      </rPr>
      <t xml:space="preserve">       </t>
    </r>
    <r>
      <rPr>
        <sz val="11"/>
        <color theme="1"/>
        <rFont val="Calibri"/>
        <family val="2"/>
        <scheme val="minor"/>
      </rPr>
      <t xml:space="preserve">”√” means that the box </t>
    </r>
    <r>
      <rPr>
        <b/>
        <sz val="11"/>
        <color rgb="FFFF0000"/>
        <rFont val="Calibri"/>
        <family val="2"/>
        <scheme val="minor"/>
      </rPr>
      <t>MUST</t>
    </r>
    <r>
      <rPr>
        <sz val="11"/>
        <color theme="1"/>
        <rFont val="Calibri"/>
        <family val="2"/>
        <scheme val="minor"/>
      </rPr>
      <t xml:space="preserve"> be commented on the corresponding boxes as shown by the ticked signs above.</t>
    </r>
  </si>
  <si>
    <t xml:space="preserve">Opportunity For Improvement / Recommendation
</t>
  </si>
  <si>
    <t>(add if relevant)</t>
  </si>
  <si>
    <t>By the end of the training, trainees would be able to……..</t>
  </si>
  <si>
    <t>The XXXX programme aims to produce XXX (e.g. General Surgeons) who are able to ……………………………………………………………………………………………………………………………………………………………………………………………………</t>
  </si>
  <si>
    <t>The XXXX programme aims to produce XXX (e.g. General Surgeons) who are able to ……………………………………………………………………………………………………………………………………
(e.g.  demonstrate clinical competencies in patient management  and apply evidence-based medicine into clinical practice)</t>
  </si>
  <si>
    <t>(please add if relevant)</t>
  </si>
  <si>
    <t>Note: The POA report does not represent the decision of the JTC.</t>
  </si>
  <si>
    <t>Table 1 A: Programme Educational Objectives (PEO)</t>
  </si>
  <si>
    <t>PEO Number</t>
  </si>
  <si>
    <t>PLO Number</t>
  </si>
  <si>
    <t>Table 1 A: Programme Learning Outcomes (PLO)</t>
  </si>
  <si>
    <t>PLO Statements</t>
  </si>
  <si>
    <t>PEO Statements</t>
  </si>
  <si>
    <t>TABLE 1</t>
  </si>
  <si>
    <t>TEACHING-LEARNING STRATEGY</t>
  </si>
  <si>
    <t>ASSESSMENT STRATEGY</t>
  </si>
  <si>
    <t>PLO 1:</t>
  </si>
  <si>
    <t>PLO 2:</t>
  </si>
  <si>
    <t>PLO 3:</t>
  </si>
  <si>
    <t>PLO 4:</t>
  </si>
  <si>
    <t>PLO 5:</t>
  </si>
  <si>
    <t>PLO 6:</t>
  </si>
  <si>
    <t>PLO 7:</t>
  </si>
  <si>
    <t>PLO 8:</t>
  </si>
  <si>
    <t>PLO 9:</t>
  </si>
  <si>
    <r>
      <t xml:space="preserve">Programme Learning Outcomes (PLO)
</t>
    </r>
    <r>
      <rPr>
        <sz val="11"/>
        <color theme="1"/>
        <rFont val="Arial"/>
        <family val="2"/>
      </rPr>
      <t>(Write PLO statement in full)</t>
    </r>
  </si>
  <si>
    <r>
      <t xml:space="preserve">Programme Learning Outcomes (PLO)
</t>
    </r>
    <r>
      <rPr>
        <sz val="8"/>
        <color theme="1"/>
        <rFont val="Arial"/>
        <family val="2"/>
      </rPr>
      <t>(Write PLO statement in full)</t>
    </r>
  </si>
  <si>
    <r>
      <t xml:space="preserve">PROGRAMME LEARNING OUTCOMES (PLO)
</t>
    </r>
    <r>
      <rPr>
        <sz val="8"/>
        <color theme="1"/>
        <rFont val="Arial"/>
        <family val="2"/>
      </rPr>
      <t>(Write PLO statement in full)</t>
    </r>
  </si>
  <si>
    <t>Etc</t>
  </si>
  <si>
    <t>Table 1.1:  Matrix of Programme Learning Outcomes (PLO) against Malaysian Qualification Framework (MQF) Learning Outcome Domains.</t>
  </si>
  <si>
    <t xml:space="preserve">Core*: </t>
  </si>
  <si>
    <t>Core courses also include university, faculty and programme common courses.</t>
  </si>
  <si>
    <t>Research project / dissertation</t>
  </si>
  <si>
    <t xml:space="preserve">Table 2. Components of the Programme and Credit Value </t>
  </si>
  <si>
    <r>
      <t xml:space="preserve">·  Courses </t>
    </r>
    <r>
      <rPr>
        <sz val="11"/>
        <color theme="1"/>
        <rFont val="Arial"/>
        <family val="2"/>
      </rPr>
      <t>(theory)</t>
    </r>
  </si>
  <si>
    <t>·  Clinical postings / rotations</t>
  </si>
  <si>
    <t>Credit Value***</t>
  </si>
  <si>
    <t xml:space="preserve">40 hours of student learning time = 1 credit </t>
  </si>
  <si>
    <t># refer to guideline on credit calculation for clinical specialist training</t>
  </si>
  <si>
    <t>Total Credit Value ****</t>
  </si>
  <si>
    <t>Total credit value reflects the minimum learning and clinical training hours to graduate from the training programme</t>
  </si>
  <si>
    <t>Elective courses**</t>
  </si>
  <si>
    <t>Classification (Core / Elective / Research)</t>
  </si>
  <si>
    <t>etc</t>
  </si>
  <si>
    <t>Semester or Year Offered</t>
  </si>
  <si>
    <t>Table 3. Brief Description of Courses Offered in the Programme</t>
  </si>
  <si>
    <t>Name of Academic Staff / Trainer in-charge / Course Leader</t>
  </si>
  <si>
    <t xml:space="preserve">Total Credit = </t>
  </si>
  <si>
    <t>Elective courses refer to courses/clinical rotations where students/trainees can exercise choice (optional, but a programme requirement).</t>
  </si>
  <si>
    <t>Name of academic staff / trainer</t>
  </si>
  <si>
    <t>Designation of academic staff / trainer</t>
  </si>
  <si>
    <t>Appointment date</t>
  </si>
  <si>
    <t>Quallifications (including Field of Specialisation &amp; Year of Award)</t>
  </si>
  <si>
    <t>Course/s taught in this programme</t>
  </si>
  <si>
    <t>Course/s taught in other programmes (if relevant)</t>
  </si>
  <si>
    <t xml:space="preserve">Sub-specialisation / Research focus areas </t>
  </si>
  <si>
    <t>Table 7. Reference Materials Supporting the Programme</t>
  </si>
  <si>
    <t>Table 8. Administrative Staff for the Programme</t>
  </si>
  <si>
    <t xml:space="preserve">Minimum Qualification </t>
  </si>
  <si>
    <t>Available for the Training Programme</t>
  </si>
  <si>
    <t>Number</t>
  </si>
  <si>
    <t>Tutorial / Discussion Rooms</t>
  </si>
  <si>
    <t>A1</t>
  </si>
  <si>
    <t>B2</t>
  </si>
  <si>
    <t>A3</t>
  </si>
  <si>
    <t>A2</t>
  </si>
  <si>
    <t>Science Lab (specify)</t>
  </si>
  <si>
    <t>Clinical skills lab (Specify)</t>
  </si>
  <si>
    <t>A4</t>
  </si>
  <si>
    <t>A5</t>
  </si>
  <si>
    <t>A6</t>
  </si>
  <si>
    <t>6 A - CAMPUS FACILITIES</t>
  </si>
  <si>
    <t>Student Social Spaces (Specify)</t>
  </si>
  <si>
    <t>Name of Hospital / Healthcare Facility</t>
  </si>
  <si>
    <t>Permission for Usage
(Start &amp; End Dates)
(Please append MOA / MOU)</t>
  </si>
  <si>
    <t>Address / City / State</t>
  </si>
  <si>
    <t>Name of Training Site Coordinator</t>
  </si>
  <si>
    <t>Capacity (Pax)</t>
  </si>
  <si>
    <t>Learning Support for Trainees (please describe)</t>
  </si>
  <si>
    <t xml:space="preserve">A7 </t>
  </si>
  <si>
    <t>ICT Facilities</t>
  </si>
  <si>
    <t xml:space="preserve">No </t>
  </si>
  <si>
    <t xml:space="preserve">Name of Equipment </t>
  </si>
  <si>
    <t>Item</t>
  </si>
  <si>
    <t>B1</t>
  </si>
  <si>
    <t>B3</t>
  </si>
  <si>
    <t>Number available (in all training sites)</t>
  </si>
  <si>
    <t>Item no</t>
  </si>
  <si>
    <t xml:space="preserve">Item No </t>
  </si>
  <si>
    <t>C1</t>
  </si>
  <si>
    <t>C2</t>
  </si>
  <si>
    <t>C3</t>
  </si>
  <si>
    <t>C4</t>
  </si>
  <si>
    <t>C5</t>
  </si>
  <si>
    <t>D1</t>
  </si>
  <si>
    <t>D2</t>
  </si>
  <si>
    <t>D3</t>
  </si>
  <si>
    <t>D4</t>
  </si>
  <si>
    <t>D5</t>
  </si>
  <si>
    <t>B4</t>
  </si>
  <si>
    <t>B5</t>
  </si>
  <si>
    <t>Cases / Condition</t>
  </si>
  <si>
    <t>e.g. Chronic disease follow-up</t>
  </si>
  <si>
    <t>Example</t>
  </si>
  <si>
    <t>6000/ year</t>
  </si>
  <si>
    <r>
      <t>Cases / Condition handled per YEAR</t>
    </r>
    <r>
      <rPr>
        <i/>
        <sz val="10"/>
        <color theme="1"/>
        <rFont val="Calibri"/>
        <family val="2"/>
        <scheme val="minor"/>
      </rPr>
      <t xml:space="preserve"> (in all facilities listed in 6B)</t>
    </r>
  </si>
  <si>
    <t>D6</t>
  </si>
  <si>
    <t>C6</t>
  </si>
  <si>
    <r>
      <t xml:space="preserve">Table 6. List of Physical Facilities Available for the Programme </t>
    </r>
    <r>
      <rPr>
        <b/>
        <sz val="11"/>
        <color rgb="FFFF0000"/>
        <rFont val="Arial"/>
        <family val="2"/>
      </rPr>
      <t>(Name of Programme: xx…)</t>
    </r>
  </si>
  <si>
    <r>
      <t xml:space="preserve">Other Campus Facilities </t>
    </r>
    <r>
      <rPr>
        <sz val="10"/>
        <color rgb="FFFF0000"/>
        <rFont val="Arial"/>
        <family val="2"/>
      </rPr>
      <t>(please add as relevant - insert row)</t>
    </r>
  </si>
  <si>
    <t>(please add as relevant - insert row)</t>
  </si>
  <si>
    <t>Please add / insert row as relevant</t>
  </si>
  <si>
    <r>
      <t xml:space="preserve">Name of Programme: </t>
    </r>
    <r>
      <rPr>
        <sz val="11"/>
        <color rgb="FFFF0000"/>
        <rFont val="Calibri"/>
        <family val="2"/>
        <scheme val="minor"/>
      </rPr>
      <t>xxx…………..</t>
    </r>
  </si>
  <si>
    <t>6B - HOSPITAL / CLINICAL TRAINING FACILITIES   (Name of Programme: xxx…………..)</t>
  </si>
  <si>
    <t>6C - CASE LOAD  ( Name of Programme: xxx…………..)</t>
  </si>
  <si>
    <t>6D - EQUIPMENTS  (Name of Programme: xxx…………..)</t>
  </si>
  <si>
    <t>(Name of Programme: xxx…………..)</t>
  </si>
  <si>
    <t>Table 1C:  Matrix of Programme Learning Outcomes (PLO) against the Programme Educational Objective (PEO). (Name of Programme: xxx………….)</t>
  </si>
  <si>
    <t>Table 1D:  Matrix of Programme Learning Outcomes (PLO) against Teaching-Learning and Assessment Strategies. (Name of Programme: xxx…………..)</t>
  </si>
  <si>
    <t>(Name of Programme: xxx………….)</t>
  </si>
  <si>
    <t>(Programme Structure and Mapping to PLO)   (Name of Programme: xxx………….)</t>
  </si>
  <si>
    <t>Table 5.  Information on Academic Staff / Trainer Involved in the Programme         (Name of Programme: XXX……………)</t>
  </si>
  <si>
    <t>Hospital / Employer</t>
  </si>
  <si>
    <t>Pass with 6 years Accreditation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</si>
</sst>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4409]dd/mm/yyyy;@"/>
  </numFmts>
  <fonts count="73" x14ac:knownFonts="1">
    <font>
      <sz val="11"/>
      <color theme="1"/>
      <name val="Calibri"/>
      <family val="2"/>
      <scheme val="minor"/>
    </font>
    <font>
      <b/>
      <sz val="11"/>
      <color indexed="10"/>
      <name val="Calibri"/>
      <family val="2"/>
    </font>
    <font>
      <sz val="11"/>
      <color theme="0"/>
      <name val="Calibri"/>
      <family val="2"/>
      <scheme val="minor"/>
    </font>
    <font>
      <u/>
      <sz val="11"/>
      <color theme="10"/>
      <name val="Calibri"/>
      <family val="2"/>
      <scheme val="minor"/>
    </font>
    <font>
      <b/>
      <sz val="11"/>
      <color theme="1"/>
      <name val="Calibri"/>
      <family val="2"/>
      <scheme val="minor"/>
    </font>
    <font>
      <sz val="11"/>
      <color rgb="FFFF0000"/>
      <name val="Calibri"/>
      <family val="2"/>
      <scheme val="minor"/>
    </font>
    <font>
      <sz val="8"/>
      <color theme="1"/>
      <name val="Calibri"/>
      <family val="2"/>
      <scheme val="minor"/>
    </font>
    <font>
      <sz val="6"/>
      <color theme="1"/>
      <name val="Calibri"/>
      <family val="2"/>
      <scheme val="minor"/>
    </font>
    <font>
      <sz val="11"/>
      <color theme="1"/>
      <name val="Calibri"/>
      <family val="2"/>
    </font>
    <font>
      <sz val="14"/>
      <color theme="1"/>
      <name val="Calibri"/>
      <family val="2"/>
    </font>
    <font>
      <sz val="10"/>
      <color theme="0"/>
      <name val="Calibri"/>
      <family val="2"/>
      <scheme val="minor"/>
    </font>
    <font>
      <sz val="10"/>
      <color theme="1"/>
      <name val="Calibri"/>
      <family val="2"/>
      <scheme val="minor"/>
    </font>
    <font>
      <sz val="10"/>
      <name val="Calibri"/>
      <family val="2"/>
      <scheme val="minor"/>
    </font>
    <font>
      <b/>
      <sz val="10"/>
      <name val="Calibri"/>
      <family val="2"/>
      <scheme val="minor"/>
    </font>
    <font>
      <sz val="11"/>
      <name val="Calibri"/>
      <family val="2"/>
      <scheme val="minor"/>
    </font>
    <font>
      <i/>
      <sz val="8"/>
      <name val="Calibri"/>
      <family val="2"/>
      <scheme val="minor"/>
    </font>
    <font>
      <sz val="11"/>
      <color theme="1"/>
      <name val="Arial Rounded MT Bold"/>
      <family val="2"/>
    </font>
    <font>
      <b/>
      <sz val="11"/>
      <color rgb="FFFF0000"/>
      <name val="Calibri"/>
      <family val="2"/>
      <scheme val="minor"/>
    </font>
    <font>
      <b/>
      <sz val="11"/>
      <name val="Calibri"/>
      <family val="2"/>
      <scheme val="minor"/>
    </font>
    <font>
      <i/>
      <sz val="10"/>
      <color theme="1"/>
      <name val="Calibri"/>
      <family val="2"/>
      <scheme val="minor"/>
    </font>
    <font>
      <i/>
      <sz val="11"/>
      <name val="Calibri"/>
      <family val="2"/>
      <scheme val="minor"/>
    </font>
    <font>
      <i/>
      <sz val="11"/>
      <color theme="1"/>
      <name val="Calibri"/>
      <family val="2"/>
      <scheme val="minor"/>
    </font>
    <font>
      <b/>
      <sz val="8"/>
      <color theme="1"/>
      <name val="Calibri"/>
      <family val="2"/>
      <scheme val="minor"/>
    </font>
    <font>
      <sz val="20"/>
      <color theme="1"/>
      <name val="Calibri"/>
      <family val="2"/>
      <scheme val="minor"/>
    </font>
    <font>
      <sz val="8"/>
      <color theme="1"/>
      <name val="Arial Narrow"/>
      <family val="2"/>
    </font>
    <font>
      <b/>
      <sz val="9"/>
      <color rgb="FFFF0000"/>
      <name val="Calibri"/>
      <family val="2"/>
      <scheme val="minor"/>
    </font>
    <font>
      <b/>
      <sz val="10"/>
      <color rgb="FFFF0000"/>
      <name val="Calibri"/>
      <family val="2"/>
      <scheme val="minor"/>
    </font>
    <font>
      <sz val="6"/>
      <color theme="1"/>
      <name val="Arial Narrow"/>
      <family val="2"/>
    </font>
    <font>
      <b/>
      <sz val="8"/>
      <color theme="1"/>
      <name val="Arial"/>
      <family val="2"/>
    </font>
    <font>
      <sz val="8"/>
      <color theme="1"/>
      <name val="Arial"/>
      <family val="2"/>
    </font>
    <font>
      <b/>
      <sz val="11"/>
      <color theme="1"/>
      <name val="Arial"/>
      <family val="2"/>
    </font>
    <font>
      <sz val="11"/>
      <color theme="1"/>
      <name val="Arial"/>
      <family val="2"/>
    </font>
    <font>
      <sz val="9"/>
      <color theme="1"/>
      <name val="Calibri"/>
      <family val="2"/>
      <scheme val="minor"/>
    </font>
    <font>
      <b/>
      <sz val="10"/>
      <color theme="1"/>
      <name val="Arial"/>
      <family val="2"/>
    </font>
    <font>
      <sz val="10"/>
      <color theme="1"/>
      <name val="Arial"/>
      <family val="2"/>
    </font>
    <font>
      <sz val="6"/>
      <color theme="1"/>
      <name val="Arial"/>
      <family val="2"/>
    </font>
    <font>
      <b/>
      <sz val="6"/>
      <color theme="1"/>
      <name val="Arial"/>
      <family val="2"/>
    </font>
    <font>
      <sz val="7"/>
      <color theme="1"/>
      <name val="Arial"/>
      <family val="2"/>
    </font>
    <font>
      <sz val="5"/>
      <color theme="1"/>
      <name val="Arial Narrow"/>
      <family val="2"/>
    </font>
    <font>
      <u/>
      <sz val="7"/>
      <color theme="10"/>
      <name val="Calibri"/>
      <family val="2"/>
      <scheme val="minor"/>
    </font>
    <font>
      <b/>
      <sz val="7"/>
      <color theme="1"/>
      <name val="Arial Narrow"/>
      <family val="2"/>
    </font>
    <font>
      <sz val="8"/>
      <color theme="1"/>
      <name val="Calibri"/>
      <family val="2"/>
    </font>
    <font>
      <i/>
      <sz val="11"/>
      <color rgb="FFFF0000"/>
      <name val="Calibri"/>
      <family val="2"/>
    </font>
    <font>
      <i/>
      <sz val="9"/>
      <color theme="1"/>
      <name val="Calibri"/>
      <family val="2"/>
      <scheme val="minor"/>
    </font>
    <font>
      <b/>
      <sz val="11"/>
      <color rgb="FF000000"/>
      <name val="Calibri"/>
      <family val="2"/>
    </font>
    <font>
      <sz val="11"/>
      <color rgb="FF000000"/>
      <name val="Calibri"/>
      <family val="2"/>
    </font>
    <font>
      <i/>
      <sz val="11"/>
      <color rgb="FF000000"/>
      <name val="Calibri"/>
      <family val="2"/>
    </font>
    <font>
      <sz val="10"/>
      <color rgb="FF000000"/>
      <name val="Calibri"/>
      <family val="2"/>
    </font>
    <font>
      <b/>
      <sz val="8.8000000000000007"/>
      <color rgb="FF000000"/>
      <name val="Calibri"/>
      <family val="2"/>
    </font>
    <font>
      <b/>
      <sz val="14"/>
      <color rgb="FF000000"/>
      <name val="Calibri"/>
      <family val="2"/>
    </font>
    <font>
      <sz val="11"/>
      <color rgb="FFFFFFFF"/>
      <name val="Calibri"/>
      <family val="2"/>
    </font>
    <font>
      <sz val="11"/>
      <color theme="0"/>
      <name val="Calibri"/>
      <family val="2"/>
    </font>
    <font>
      <sz val="10"/>
      <color rgb="FF000000"/>
      <name val="Calibri"/>
      <family val="2"/>
      <scheme val="minor"/>
    </font>
    <font>
      <sz val="9"/>
      <color rgb="FFFF0000"/>
      <name val="Calibri"/>
      <family val="2"/>
      <scheme val="minor"/>
    </font>
    <font>
      <b/>
      <sz val="18"/>
      <color theme="1"/>
      <name val="Calibri"/>
      <family val="2"/>
      <scheme val="minor"/>
    </font>
    <font>
      <b/>
      <sz val="16"/>
      <color theme="1"/>
      <name val="Calibri"/>
      <family val="2"/>
      <scheme val="minor"/>
    </font>
    <font>
      <sz val="11"/>
      <name val="Calibri"/>
      <family val="2"/>
    </font>
    <font>
      <b/>
      <sz val="11"/>
      <color rgb="FFFF0000"/>
      <name val="Calibri"/>
      <family val="2"/>
    </font>
    <font>
      <sz val="11"/>
      <color theme="9" tint="0.59999389629810485"/>
      <name val="Calibri"/>
      <family val="2"/>
      <scheme val="minor"/>
    </font>
    <font>
      <sz val="12"/>
      <color theme="1"/>
      <name val="Arial"/>
      <family val="2"/>
    </font>
    <font>
      <b/>
      <sz val="10"/>
      <color theme="1"/>
      <name val="Calibri"/>
      <family val="2"/>
      <scheme val="minor"/>
    </font>
    <font>
      <sz val="7"/>
      <color theme="1"/>
      <name val="Times New Roman"/>
      <family val="1"/>
    </font>
    <font>
      <i/>
      <sz val="10"/>
      <color theme="0"/>
      <name val="Calibri"/>
      <family val="2"/>
      <scheme val="minor"/>
    </font>
    <font>
      <b/>
      <i/>
      <sz val="11"/>
      <color rgb="FFFF0000"/>
      <name val="Calibri"/>
      <family val="2"/>
      <scheme val="minor"/>
    </font>
    <font>
      <b/>
      <sz val="12"/>
      <color theme="1"/>
      <name val="Calibri"/>
      <family val="2"/>
      <scheme val="minor"/>
    </font>
    <font>
      <sz val="12"/>
      <color theme="1"/>
      <name val="Calibri"/>
      <family val="2"/>
      <scheme val="minor"/>
    </font>
    <font>
      <b/>
      <sz val="10"/>
      <color theme="1"/>
      <name val="Arial Narrow"/>
      <family val="2"/>
    </font>
    <font>
      <sz val="10"/>
      <color theme="1"/>
      <name val="Arial Narrow"/>
      <family val="2"/>
    </font>
    <font>
      <i/>
      <sz val="9"/>
      <color rgb="FFFF0000"/>
      <name val="Calibri"/>
      <family val="2"/>
      <scheme val="minor"/>
    </font>
    <font>
      <b/>
      <sz val="11"/>
      <color rgb="FFFF0000"/>
      <name val="Arial"/>
      <family val="2"/>
    </font>
    <font>
      <sz val="10"/>
      <color rgb="FFFF0000"/>
      <name val="Arial"/>
      <family val="2"/>
    </font>
    <font>
      <i/>
      <sz val="9"/>
      <color rgb="FFFF0000"/>
      <name val="Arial"/>
      <family val="2"/>
    </font>
    <font>
      <i/>
      <sz val="11"/>
      <color rgb="FFFF0000"/>
      <name val="Calibri"/>
      <family val="2"/>
      <scheme val="minor"/>
    </font>
  </fonts>
  <fills count="23">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
      <patternFill patternType="solid">
        <fgColor theme="1" tint="0.249977111117893"/>
        <bgColor indexed="64"/>
      </patternFill>
    </fill>
    <fill>
      <patternFill patternType="solid">
        <fgColor theme="0"/>
        <bgColor indexed="64"/>
      </patternFill>
    </fill>
    <fill>
      <patternFill patternType="solid">
        <fgColor theme="2" tint="-9.9978637043366805E-2"/>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D9D9D9"/>
        <bgColor indexed="64"/>
      </patternFill>
    </fill>
    <fill>
      <patternFill patternType="solid">
        <fgColor theme="0" tint="-0.249977111117893"/>
        <bgColor indexed="64"/>
      </patternFill>
    </fill>
    <fill>
      <patternFill patternType="solid">
        <fgColor rgb="FFD9D9D9"/>
        <bgColor rgb="FF000000"/>
      </patternFill>
    </fill>
    <fill>
      <patternFill patternType="solid">
        <fgColor rgb="FFFFFFFF"/>
        <bgColor rgb="FF000000"/>
      </patternFill>
    </fill>
    <fill>
      <patternFill patternType="solid">
        <fgColor rgb="FF000000"/>
        <bgColor rgb="FF000000"/>
      </patternFill>
    </fill>
    <fill>
      <patternFill patternType="solid">
        <fgColor theme="3" tint="0.59999389629810485"/>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0000"/>
        <bgColor indexed="64"/>
      </patternFill>
    </fill>
    <fill>
      <patternFill patternType="solid">
        <fgColor theme="3" tint="0.39997558519241921"/>
        <bgColor indexed="64"/>
      </patternFill>
    </fill>
    <fill>
      <patternFill patternType="solid">
        <fgColor theme="7" tint="0.79998168889431442"/>
        <bgColor indexed="64"/>
      </patternFill>
    </fill>
  </fills>
  <borders count="92">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right/>
      <top style="medium">
        <color rgb="FF000000"/>
      </top>
      <bottom style="medium">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style="thin">
        <color indexed="64"/>
      </left>
      <right style="thin">
        <color indexed="64"/>
      </right>
      <top/>
      <bottom style="thin">
        <color indexed="64"/>
      </bottom>
      <diagonal/>
    </border>
    <border>
      <left/>
      <right style="double">
        <color auto="1"/>
      </right>
      <top style="double">
        <color auto="1"/>
      </top>
      <bottom/>
      <diagonal/>
    </border>
    <border>
      <left/>
      <right style="double">
        <color auto="1"/>
      </right>
      <top/>
      <bottom/>
      <diagonal/>
    </border>
    <border>
      <left/>
      <right style="double">
        <color auto="1"/>
      </right>
      <top/>
      <bottom style="double">
        <color auto="1"/>
      </bottom>
      <diagonal/>
    </border>
    <border>
      <left/>
      <right/>
      <top/>
      <bottom style="thick">
        <color auto="1"/>
      </bottom>
      <diagonal/>
    </border>
    <border>
      <left/>
      <right/>
      <top/>
      <bottom style="thick">
        <color rgb="FFFF0000"/>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indexed="64"/>
      </right>
      <top style="medium">
        <color rgb="FF000000"/>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indexed="64"/>
      </right>
      <top style="medium">
        <color indexed="64"/>
      </top>
      <bottom style="medium">
        <color rgb="FF000000"/>
      </bottom>
      <diagonal/>
    </border>
    <border>
      <left/>
      <right style="medium">
        <color indexed="64"/>
      </right>
      <top/>
      <bottom style="medium">
        <color rgb="FF000000"/>
      </bottom>
      <diagonal/>
    </border>
    <border>
      <left style="medium">
        <color indexed="64"/>
      </left>
      <right style="medium">
        <color indexed="64"/>
      </right>
      <top/>
      <bottom style="medium">
        <color rgb="FF000000"/>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rgb="FF000000"/>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677">
    <xf numFmtId="0" fontId="0" fillId="0" borderId="0" xfId="0"/>
    <xf numFmtId="0" fontId="4" fillId="0" borderId="0" xfId="0" applyFont="1"/>
    <xf numFmtId="0" fontId="6" fillId="0" borderId="0" xfId="0" applyFont="1" applyAlignment="1">
      <alignment horizontal="center" vertical="center" wrapText="1"/>
    </xf>
    <xf numFmtId="0" fontId="4"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center"/>
    </xf>
    <xf numFmtId="0" fontId="6" fillId="0" borderId="0" xfId="0" applyFont="1" applyAlignment="1">
      <alignment horizontal="center" vertical="top" wrapText="1"/>
    </xf>
    <xf numFmtId="0" fontId="7" fillId="0" borderId="0" xfId="0" applyFont="1"/>
    <xf numFmtId="0" fontId="8" fillId="0" borderId="0" xfId="0" applyFont="1" applyAlignment="1">
      <alignment horizontal="center" vertical="center"/>
    </xf>
    <xf numFmtId="0" fontId="5" fillId="0" borderId="0" xfId="0" applyFont="1" applyAlignment="1">
      <alignment horizontal="center" vertical="center"/>
    </xf>
    <xf numFmtId="0" fontId="5" fillId="0" borderId="0" xfId="0" applyFont="1"/>
    <xf numFmtId="0" fontId="5" fillId="0" borderId="0" xfId="0" applyFont="1" applyAlignment="1">
      <alignment horizontal="center"/>
    </xf>
    <xf numFmtId="0" fontId="4" fillId="0" borderId="0" xfId="0" applyFont="1" applyAlignment="1">
      <alignment horizontal="center"/>
    </xf>
    <xf numFmtId="0" fontId="9" fillId="0" borderId="0" xfId="0" applyFont="1"/>
    <xf numFmtId="0" fontId="4" fillId="3" borderId="3" xfId="0" applyFont="1" applyFill="1" applyBorder="1" applyAlignment="1">
      <alignment horizontal="left" vertical="top" wrapText="1"/>
    </xf>
    <xf numFmtId="0" fontId="0" fillId="0" borderId="0" xfId="0" applyAlignment="1">
      <alignment vertical="top"/>
    </xf>
    <xf numFmtId="0" fontId="0" fillId="0" borderId="0" xfId="0" applyAlignment="1">
      <alignment horizontal="center"/>
    </xf>
    <xf numFmtId="9" fontId="0" fillId="0" borderId="0" xfId="0" applyNumberFormat="1"/>
    <xf numFmtId="0" fontId="0" fillId="0" borderId="0" xfId="0" quotePrefix="1"/>
    <xf numFmtId="0" fontId="10" fillId="4" borderId="0" xfId="0" applyFont="1" applyFill="1"/>
    <xf numFmtId="0" fontId="10" fillId="4" borderId="0" xfId="0" applyFont="1" applyFill="1" applyAlignment="1">
      <alignment horizontal="center"/>
    </xf>
    <xf numFmtId="0" fontId="11" fillId="4" borderId="0" xfId="0" applyFont="1" applyFill="1"/>
    <xf numFmtId="0" fontId="2" fillId="4" borderId="0" xfId="0" applyFont="1" applyFill="1"/>
    <xf numFmtId="0" fontId="0" fillId="4" borderId="0" xfId="0" applyFill="1"/>
    <xf numFmtId="0" fontId="0" fillId="4" borderId="0" xfId="0" applyFill="1" applyAlignment="1">
      <alignment horizontal="center"/>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top" wrapText="1"/>
    </xf>
    <xf numFmtId="0" fontId="0" fillId="2" borderId="3" xfId="0" applyFill="1" applyBorder="1" applyAlignment="1">
      <alignment horizontal="center"/>
    </xf>
    <xf numFmtId="0" fontId="4" fillId="3" borderId="3" xfId="0" applyFont="1" applyFill="1" applyBorder="1" applyAlignment="1">
      <alignment horizontal="center"/>
    </xf>
    <xf numFmtId="0" fontId="0" fillId="6" borderId="3" xfId="0" applyFill="1" applyBorder="1" applyAlignment="1">
      <alignment horizontal="center" vertical="center"/>
    </xf>
    <xf numFmtId="0" fontId="0" fillId="7" borderId="3" xfId="0" applyFill="1" applyBorder="1" applyAlignment="1">
      <alignment horizontal="center" vertical="center"/>
    </xf>
    <xf numFmtId="0" fontId="0" fillId="8" borderId="3" xfId="0" applyFill="1" applyBorder="1" applyAlignment="1">
      <alignment horizontal="center" vertical="center"/>
    </xf>
    <xf numFmtId="0" fontId="0" fillId="9" borderId="3" xfId="0" applyFill="1" applyBorder="1" applyAlignment="1">
      <alignment horizontal="center" vertical="center"/>
    </xf>
    <xf numFmtId="0" fontId="0" fillId="10" borderId="3" xfId="0" applyFill="1" applyBorder="1" applyAlignment="1">
      <alignment horizontal="center" vertical="center"/>
    </xf>
    <xf numFmtId="0" fontId="0" fillId="0" borderId="3" xfId="0" applyBorder="1" applyAlignment="1">
      <alignment horizontal="left" vertical="top" wrapText="1"/>
    </xf>
    <xf numFmtId="0" fontId="18" fillId="3" borderId="3" xfId="0" applyFont="1" applyFill="1" applyBorder="1" applyAlignment="1">
      <alignment horizontal="left" vertical="top" wrapText="1"/>
    </xf>
    <xf numFmtId="0" fontId="4" fillId="11" borderId="3" xfId="0" applyFont="1" applyFill="1" applyBorder="1" applyAlignment="1">
      <alignment horizontal="left" vertical="top" wrapText="1"/>
    </xf>
    <xf numFmtId="0" fontId="0" fillId="2" borderId="3" xfId="0" applyFill="1" applyBorder="1" applyAlignment="1">
      <alignment horizontal="left" vertical="top" wrapText="1"/>
    </xf>
    <xf numFmtId="0" fontId="18" fillId="3" borderId="5" xfId="0" applyFont="1" applyFill="1" applyBorder="1" applyAlignment="1">
      <alignment wrapText="1"/>
    </xf>
    <xf numFmtId="0" fontId="4" fillId="11" borderId="5" xfId="0" applyFont="1" applyFill="1" applyBorder="1" applyAlignment="1">
      <alignment horizontal="left" vertical="top" wrapText="1"/>
    </xf>
    <xf numFmtId="0" fontId="0" fillId="0" borderId="5" xfId="0" applyBorder="1" applyAlignment="1">
      <alignment horizontal="left" vertical="top" wrapText="1"/>
    </xf>
    <xf numFmtId="0" fontId="4" fillId="3" borderId="5" xfId="0" applyFont="1" applyFill="1" applyBorder="1" applyAlignment="1">
      <alignment wrapText="1"/>
    </xf>
    <xf numFmtId="0" fontId="4" fillId="6" borderId="5" xfId="0" applyFont="1" applyFill="1" applyBorder="1" applyAlignment="1">
      <alignment horizontal="left" vertical="top" wrapText="1"/>
    </xf>
    <xf numFmtId="0" fontId="4" fillId="3" borderId="5" xfId="0" applyFont="1" applyFill="1" applyBorder="1" applyAlignment="1">
      <alignment vertical="top" wrapText="1"/>
    </xf>
    <xf numFmtId="0" fontId="4" fillId="3" borderId="5" xfId="0" applyFont="1" applyFill="1" applyBorder="1" applyAlignment="1">
      <alignment horizontal="left" vertical="top" wrapText="1"/>
    </xf>
    <xf numFmtId="0" fontId="0" fillId="2" borderId="5" xfId="0" applyFill="1" applyBorder="1" applyAlignment="1">
      <alignment horizontal="left" vertical="top" wrapText="1"/>
    </xf>
    <xf numFmtId="0" fontId="0" fillId="9" borderId="3" xfId="0" applyFill="1" applyBorder="1" applyAlignment="1">
      <alignment horizontal="center"/>
    </xf>
    <xf numFmtId="0" fontId="0" fillId="0" borderId="6" xfId="0" applyBorder="1"/>
    <xf numFmtId="0" fontId="0" fillId="0" borderId="7" xfId="0" applyBorder="1"/>
    <xf numFmtId="0" fontId="0" fillId="0" borderId="7" xfId="0" applyBorder="1" applyAlignment="1">
      <alignment horizontal="center" vertical="top" wrapText="1"/>
    </xf>
    <xf numFmtId="0" fontId="11" fillId="0" borderId="7" xfId="0" applyFont="1" applyBorder="1" applyAlignment="1">
      <alignment horizontal="center" vertical="top" wrapText="1"/>
    </xf>
    <xf numFmtId="0" fontId="0" fillId="0" borderId="8" xfId="0" applyBorder="1"/>
    <xf numFmtId="0" fontId="0" fillId="0" borderId="0" xfId="0" applyAlignment="1">
      <alignment horizontal="left"/>
    </xf>
    <xf numFmtId="0" fontId="0" fillId="0" borderId="9" xfId="0" applyBorder="1"/>
    <xf numFmtId="0" fontId="0" fillId="0" borderId="10" xfId="0" applyBorder="1"/>
    <xf numFmtId="0" fontId="0" fillId="11" borderId="0" xfId="0" applyFill="1"/>
    <xf numFmtId="0" fontId="12" fillId="5" borderId="29" xfId="0" applyFont="1" applyFill="1" applyBorder="1"/>
    <xf numFmtId="0" fontId="12" fillId="5" borderId="30" xfId="0" applyFont="1" applyFill="1" applyBorder="1"/>
    <xf numFmtId="0" fontId="0" fillId="0" borderId="31" xfId="0" applyBorder="1"/>
    <xf numFmtId="0" fontId="0" fillId="0" borderId="32" xfId="0" applyBorder="1"/>
    <xf numFmtId="0" fontId="14" fillId="5" borderId="31" xfId="0" applyFont="1" applyFill="1" applyBorder="1"/>
    <xf numFmtId="0" fontId="14" fillId="5" borderId="32" xfId="0" applyFont="1" applyFill="1" applyBorder="1"/>
    <xf numFmtId="0" fontId="22" fillId="3" borderId="3" xfId="0" applyFont="1" applyFill="1" applyBorder="1" applyAlignment="1">
      <alignment horizontal="center" vertical="center" wrapText="1"/>
    </xf>
    <xf numFmtId="0" fontId="6" fillId="0" borderId="0" xfId="0" applyFont="1" applyAlignment="1">
      <alignment vertical="top"/>
    </xf>
    <xf numFmtId="0" fontId="8" fillId="0" borderId="0" xfId="0" applyFont="1"/>
    <xf numFmtId="0" fontId="0" fillId="0" borderId="3" xfId="0" applyBorder="1"/>
    <xf numFmtId="0" fontId="28" fillId="0" borderId="3" xfId="0" applyFont="1" applyBorder="1" applyAlignment="1">
      <alignment horizontal="center" vertical="center" wrapText="1"/>
    </xf>
    <xf numFmtId="0" fontId="30" fillId="0" borderId="0" xfId="0" applyFont="1" applyAlignment="1">
      <alignment horizontal="left" vertical="center"/>
    </xf>
    <xf numFmtId="0" fontId="33" fillId="0" borderId="0" xfId="0" applyFont="1" applyAlignment="1">
      <alignment vertical="center"/>
    </xf>
    <xf numFmtId="0" fontId="34" fillId="0" borderId="0" xfId="0" applyFont="1" applyAlignment="1">
      <alignment horizontal="left" vertical="center"/>
    </xf>
    <xf numFmtId="0" fontId="0" fillId="0" borderId="0" xfId="0" applyAlignment="1">
      <alignment horizontal="right"/>
    </xf>
    <xf numFmtId="0" fontId="30" fillId="0" borderId="0" xfId="0" applyFont="1" applyAlignment="1">
      <alignment vertical="center"/>
    </xf>
    <xf numFmtId="0" fontId="30" fillId="0" borderId="0" xfId="0" applyFont="1" applyAlignment="1">
      <alignment horizontal="left" vertical="center" indent="6"/>
    </xf>
    <xf numFmtId="0" fontId="30" fillId="0" borderId="0" xfId="0" applyFont="1" applyAlignment="1">
      <alignment horizontal="left" vertical="center" indent="3"/>
    </xf>
    <xf numFmtId="0" fontId="36" fillId="12" borderId="3" xfId="0" applyFont="1" applyFill="1" applyBorder="1" applyAlignment="1">
      <alignment horizontal="center" vertical="center" wrapText="1"/>
    </xf>
    <xf numFmtId="0" fontId="30" fillId="0" borderId="0" xfId="0" applyFont="1" applyAlignment="1">
      <alignment horizontal="left"/>
    </xf>
    <xf numFmtId="0" fontId="29" fillId="0" borderId="3" xfId="0" applyFont="1" applyBorder="1" applyAlignment="1" applyProtection="1">
      <alignment vertical="center" wrapText="1"/>
      <protection locked="0"/>
    </xf>
    <xf numFmtId="0" fontId="29" fillId="0" borderId="3" xfId="0" applyFont="1" applyBorder="1" applyAlignment="1" applyProtection="1">
      <alignment horizontal="center" vertical="center" wrapText="1"/>
      <protection locked="0"/>
    </xf>
    <xf numFmtId="0" fontId="0" fillId="0" borderId="3" xfId="0" applyBorder="1" applyProtection="1">
      <protection locked="0"/>
    </xf>
    <xf numFmtId="0" fontId="0" fillId="0" borderId="35" xfId="0" applyBorder="1" applyAlignment="1" applyProtection="1">
      <alignment horizontal="center" vertical="center"/>
      <protection locked="0"/>
    </xf>
    <xf numFmtId="0" fontId="37" fillId="0" borderId="3" xfId="0" applyFont="1" applyBorder="1" applyAlignment="1" applyProtection="1">
      <alignment horizontal="center" vertical="center" wrapText="1"/>
      <protection locked="0"/>
    </xf>
    <xf numFmtId="0" fontId="38" fillId="0" borderId="3" xfId="0" applyFont="1" applyBorder="1" applyAlignment="1" applyProtection="1">
      <alignment horizontal="center" vertical="center" wrapText="1"/>
      <protection locked="0"/>
    </xf>
    <xf numFmtId="0" fontId="27" fillId="0" borderId="3" xfId="0" applyFont="1" applyBorder="1" applyAlignment="1" applyProtection="1">
      <alignment vertical="center" wrapText="1"/>
      <protection locked="0"/>
    </xf>
    <xf numFmtId="0" fontId="0" fillId="0" borderId="3" xfId="0" applyBorder="1" applyAlignment="1" applyProtection="1">
      <alignment horizontal="center"/>
      <protection locked="0"/>
    </xf>
    <xf numFmtId="0" fontId="29" fillId="0" borderId="3" xfId="0" applyFont="1" applyBorder="1" applyAlignment="1" applyProtection="1">
      <alignment horizontal="left" vertical="center" wrapText="1" indent="3"/>
      <protection locked="0"/>
    </xf>
    <xf numFmtId="0" fontId="34" fillId="12" borderId="33" xfId="0" applyFont="1" applyFill="1" applyBorder="1" applyAlignment="1">
      <alignment horizontal="center" vertical="center" wrapText="1"/>
    </xf>
    <xf numFmtId="0" fontId="33" fillId="12" borderId="23" xfId="0" applyFont="1" applyFill="1" applyBorder="1" applyAlignment="1">
      <alignment vertical="center" wrapText="1"/>
    </xf>
    <xf numFmtId="0" fontId="34" fillId="0" borderId="3" xfId="0" applyFont="1" applyBorder="1" applyAlignment="1" applyProtection="1">
      <alignment horizontal="center" vertical="center" wrapText="1"/>
      <protection locked="0"/>
    </xf>
    <xf numFmtId="0" fontId="34" fillId="0" borderId="3" xfId="0" applyFont="1" applyBorder="1" applyAlignment="1" applyProtection="1">
      <alignment vertical="center" wrapText="1"/>
      <protection locked="0"/>
    </xf>
    <xf numFmtId="2" fontId="0" fillId="0" borderId="0" xfId="0" applyNumberFormat="1" applyAlignment="1">
      <alignment horizontal="center"/>
    </xf>
    <xf numFmtId="0" fontId="2" fillId="0" borderId="0" xfId="0" applyFont="1" applyAlignment="1">
      <alignment horizontal="center"/>
    </xf>
    <xf numFmtId="0" fontId="29" fillId="0" borderId="3" xfId="0" applyFont="1" applyBorder="1" applyProtection="1">
      <protection locked="0"/>
    </xf>
    <xf numFmtId="2" fontId="0" fillId="0" borderId="0" xfId="0" applyNumberFormat="1" applyAlignment="1">
      <alignment horizontal="center" vertical="center"/>
    </xf>
    <xf numFmtId="2" fontId="0" fillId="9" borderId="3" xfId="0" applyNumberFormat="1" applyFill="1" applyBorder="1" applyAlignment="1">
      <alignment horizontal="center" vertical="center"/>
    </xf>
    <xf numFmtId="0" fontId="0" fillId="0" borderId="10" xfId="0" quotePrefix="1" applyBorder="1" applyAlignment="1">
      <alignment horizontal="right"/>
    </xf>
    <xf numFmtId="1" fontId="0" fillId="0" borderId="10" xfId="0" applyNumberFormat="1" applyBorder="1" applyAlignment="1">
      <alignment horizontal="center"/>
    </xf>
    <xf numFmtId="0" fontId="40" fillId="3" borderId="3" xfId="0" applyFont="1" applyFill="1" applyBorder="1" applyAlignment="1">
      <alignment horizontal="center" vertical="center" wrapText="1"/>
    </xf>
    <xf numFmtId="0" fontId="0" fillId="0" borderId="7" xfId="0" applyBorder="1" applyAlignment="1">
      <alignment horizontal="center" vertical="top"/>
    </xf>
    <xf numFmtId="0" fontId="0" fillId="0" borderId="10" xfId="0" applyBorder="1" applyAlignment="1">
      <alignment horizontal="center" vertical="center"/>
    </xf>
    <xf numFmtId="0" fontId="0" fillId="0" borderId="7" xfId="0" applyBorder="1" applyAlignment="1">
      <alignment horizontal="center" vertical="center" wrapText="1"/>
    </xf>
    <xf numFmtId="0" fontId="0" fillId="0" borderId="51" xfId="0" applyBorder="1"/>
    <xf numFmtId="0" fontId="0" fillId="0" borderId="52" xfId="0" applyBorder="1"/>
    <xf numFmtId="0" fontId="19" fillId="0" borderId="52" xfId="0" applyFont="1" applyBorder="1" applyAlignment="1">
      <alignment horizontal="center"/>
    </xf>
    <xf numFmtId="0" fontId="0" fillId="0" borderId="52" xfId="0" applyBorder="1" applyAlignment="1">
      <alignment horizontal="center" vertical="center"/>
    </xf>
    <xf numFmtId="0" fontId="0" fillId="0" borderId="53" xfId="0" applyBorder="1"/>
    <xf numFmtId="0" fontId="22" fillId="5" borderId="16" xfId="0" applyFont="1" applyFill="1" applyBorder="1" applyAlignment="1">
      <alignment horizontal="center" vertical="center" wrapText="1"/>
    </xf>
    <xf numFmtId="0" fontId="4" fillId="0" borderId="0" xfId="0" applyFont="1" applyAlignment="1">
      <alignment horizontal="left" vertical="center"/>
    </xf>
    <xf numFmtId="0" fontId="4" fillId="3" borderId="3" xfId="0" applyFont="1" applyFill="1" applyBorder="1" applyAlignment="1">
      <alignment horizontal="left" vertical="center" wrapText="1"/>
    </xf>
    <xf numFmtId="0" fontId="4" fillId="3" borderId="2" xfId="0" applyFont="1" applyFill="1" applyBorder="1" applyAlignment="1">
      <alignment horizontal="left" vertical="center" wrapText="1"/>
    </xf>
    <xf numFmtId="0" fontId="0" fillId="0" borderId="3" xfId="0" applyBorder="1" applyAlignment="1">
      <alignment horizontal="center" vertical="center"/>
    </xf>
    <xf numFmtId="0" fontId="0" fillId="0" borderId="0" xfId="0" applyAlignment="1">
      <alignment horizontal="center" vertical="top"/>
    </xf>
    <xf numFmtId="0" fontId="3" fillId="0" borderId="0" xfId="1"/>
    <xf numFmtId="0" fontId="0" fillId="0" borderId="0" xfId="0" applyAlignment="1">
      <alignment horizontal="left" vertical="center"/>
    </xf>
    <xf numFmtId="0" fontId="4" fillId="0" borderId="0" xfId="0" applyFont="1" applyAlignment="1">
      <alignment vertical="top" wrapText="1"/>
    </xf>
    <xf numFmtId="0" fontId="0" fillId="0" borderId="0" xfId="0" applyAlignment="1">
      <alignment vertical="top" wrapText="1"/>
    </xf>
    <xf numFmtId="9" fontId="0" fillId="0" borderId="0" xfId="0" applyNumberFormat="1" applyAlignment="1">
      <alignment wrapText="1"/>
    </xf>
    <xf numFmtId="0" fontId="4" fillId="0" borderId="0" xfId="0" applyFont="1" applyAlignment="1">
      <alignment horizontal="left"/>
    </xf>
    <xf numFmtId="0" fontId="2" fillId="0" borderId="0" xfId="0" applyFont="1"/>
    <xf numFmtId="2" fontId="0" fillId="0" borderId="0" xfId="0" applyNumberFormat="1"/>
    <xf numFmtId="0" fontId="42" fillId="0" borderId="0" xfId="0" applyFont="1" applyAlignment="1">
      <alignment horizontal="center"/>
    </xf>
    <xf numFmtId="0" fontId="11" fillId="0" borderId="0" xfId="0" applyFont="1" applyAlignment="1">
      <alignment vertical="top" wrapText="1"/>
    </xf>
    <xf numFmtId="0" fontId="6" fillId="0" borderId="19" xfId="0" applyFont="1" applyBorder="1" applyAlignment="1">
      <alignment horizontal="left" vertical="top" wrapText="1"/>
    </xf>
    <xf numFmtId="0" fontId="23" fillId="0" borderId="3" xfId="0" applyFont="1" applyBorder="1" applyAlignment="1" applyProtection="1">
      <alignment horizontal="center" vertical="center" wrapText="1"/>
      <protection locked="0"/>
    </xf>
    <xf numFmtId="0" fontId="6" fillId="0" borderId="3" xfId="0" applyFont="1" applyBorder="1" applyAlignment="1" applyProtection="1">
      <alignment horizontal="left" vertical="top" wrapText="1"/>
      <protection locked="0"/>
    </xf>
    <xf numFmtId="0" fontId="41" fillId="0" borderId="3" xfId="0" applyFont="1" applyBorder="1" applyAlignment="1" applyProtection="1">
      <alignment horizontal="left" vertical="top" wrapText="1"/>
      <protection locked="0"/>
    </xf>
    <xf numFmtId="0" fontId="6" fillId="13" borderId="3" xfId="0" applyFont="1" applyFill="1" applyBorder="1" applyAlignment="1" applyProtection="1">
      <alignment horizontal="left" vertical="top" wrapText="1"/>
      <protection locked="0"/>
    </xf>
    <xf numFmtId="0" fontId="41" fillId="13" borderId="3" xfId="0" applyFont="1" applyFill="1" applyBorder="1" applyAlignment="1" applyProtection="1">
      <alignment horizontal="left" vertical="top" wrapText="1"/>
      <protection locked="0"/>
    </xf>
    <xf numFmtId="0" fontId="23" fillId="13" borderId="3" xfId="0" applyFont="1" applyFill="1" applyBorder="1" applyAlignment="1" applyProtection="1">
      <alignment horizontal="center" vertical="center" wrapText="1"/>
      <protection locked="0"/>
    </xf>
    <xf numFmtId="0" fontId="0" fillId="11" borderId="0" xfId="0" applyFill="1" applyAlignment="1">
      <alignment horizontal="left" vertical="top"/>
    </xf>
    <xf numFmtId="0" fontId="0" fillId="11" borderId="3" xfId="0" applyFill="1" applyBorder="1" applyAlignment="1">
      <alignment vertical="center"/>
    </xf>
    <xf numFmtId="0" fontId="0" fillId="11" borderId="54" xfId="0" applyFill="1" applyBorder="1"/>
    <xf numFmtId="0" fontId="21" fillId="11" borderId="0" xfId="0" applyFont="1" applyFill="1"/>
    <xf numFmtId="0" fontId="0" fillId="0" borderId="3" xfId="0" applyBorder="1" applyAlignment="1" applyProtection="1">
      <alignment horizontal="center" vertical="center"/>
      <protection locked="0"/>
    </xf>
    <xf numFmtId="0" fontId="0" fillId="0" borderId="55" xfId="0" applyBorder="1" applyAlignment="1">
      <alignment horizontal="left" vertical="top" wrapText="1"/>
    </xf>
    <xf numFmtId="0" fontId="0" fillId="0" borderId="55" xfId="0" applyBorder="1"/>
    <xf numFmtId="0" fontId="6" fillId="0" borderId="55" xfId="0" applyFont="1" applyBorder="1" applyAlignment="1">
      <alignment horizontal="center" vertical="center" wrapText="1"/>
    </xf>
    <xf numFmtId="0" fontId="0" fillId="11" borderId="0" xfId="0" applyFill="1" applyAlignment="1">
      <alignment vertical="top"/>
    </xf>
    <xf numFmtId="164" fontId="0" fillId="0" borderId="3" xfId="0" applyNumberFormat="1" applyBorder="1" applyAlignment="1" applyProtection="1">
      <alignment horizontal="center" vertical="center"/>
      <protection locked="0"/>
    </xf>
    <xf numFmtId="0" fontId="0" fillId="11" borderId="0" xfId="0" quotePrefix="1" applyFill="1" applyAlignment="1">
      <alignment horizontal="center"/>
    </xf>
    <xf numFmtId="0" fontId="21" fillId="11" borderId="0" xfId="0" applyFont="1" applyFill="1" applyAlignment="1">
      <alignment vertical="top"/>
    </xf>
    <xf numFmtId="0" fontId="3" fillId="11" borderId="0" xfId="1" applyFill="1" applyProtection="1"/>
    <xf numFmtId="0" fontId="0" fillId="11" borderId="0" xfId="0" applyFill="1" applyAlignment="1">
      <alignment horizontal="left" vertical="center"/>
    </xf>
    <xf numFmtId="0" fontId="0" fillId="0" borderId="0" xfId="0" applyAlignment="1">
      <alignment vertical="center"/>
    </xf>
    <xf numFmtId="164" fontId="0" fillId="0" borderId="0" xfId="0" applyNumberFormat="1" applyAlignment="1">
      <alignment vertical="center"/>
    </xf>
    <xf numFmtId="164" fontId="0" fillId="0" borderId="0" xfId="0" applyNumberFormat="1" applyAlignment="1">
      <alignment horizontal="left"/>
    </xf>
    <xf numFmtId="164" fontId="0" fillId="0" borderId="0" xfId="0" applyNumberFormat="1"/>
    <xf numFmtId="0" fontId="19" fillId="0" borderId="0" xfId="0" applyFont="1" applyAlignment="1">
      <alignment vertical="top"/>
    </xf>
    <xf numFmtId="0" fontId="8" fillId="14" borderId="35" xfId="0" applyFont="1" applyFill="1" applyBorder="1" applyAlignment="1">
      <alignment vertical="center" wrapText="1"/>
    </xf>
    <xf numFmtId="0" fontId="8" fillId="14" borderId="37" xfId="0" applyFont="1" applyFill="1" applyBorder="1" applyAlignment="1">
      <alignment horizontal="center" vertical="top" wrapText="1"/>
    </xf>
    <xf numFmtId="0" fontId="8" fillId="14" borderId="35" xfId="0" applyFont="1" applyFill="1" applyBorder="1" applyAlignment="1">
      <alignment vertical="top" wrapText="1"/>
    </xf>
    <xf numFmtId="0" fontId="8" fillId="14" borderId="39" xfId="0" applyFont="1" applyFill="1" applyBorder="1" applyAlignment="1">
      <alignment vertical="center" wrapText="1"/>
    </xf>
    <xf numFmtId="0" fontId="8" fillId="15" borderId="35" xfId="0" applyFont="1" applyFill="1" applyBorder="1" applyAlignment="1" applyProtection="1">
      <alignment horizontal="center" vertical="center" wrapText="1"/>
      <protection locked="0"/>
    </xf>
    <xf numFmtId="0" fontId="8" fillId="14" borderId="26" xfId="0" applyFont="1" applyFill="1" applyBorder="1" applyAlignment="1">
      <alignment vertical="center" wrapText="1"/>
    </xf>
    <xf numFmtId="0" fontId="44" fillId="14" borderId="28" xfId="0" applyFont="1" applyFill="1" applyBorder="1" applyAlignment="1">
      <alignment horizontal="center" vertical="center" wrapText="1"/>
    </xf>
    <xf numFmtId="0" fontId="44" fillId="14" borderId="28" xfId="0" applyFont="1" applyFill="1" applyBorder="1" applyAlignment="1">
      <alignment horizontal="justify" vertical="center" wrapText="1"/>
    </xf>
    <xf numFmtId="0" fontId="45" fillId="15" borderId="28" xfId="0" applyFont="1" applyFill="1" applyBorder="1" applyAlignment="1" applyProtection="1">
      <alignment horizontal="center" vertical="center" wrapText="1"/>
      <protection locked="0"/>
    </xf>
    <xf numFmtId="0" fontId="45" fillId="15" borderId="28" xfId="0" applyFont="1" applyFill="1" applyBorder="1" applyAlignment="1" applyProtection="1">
      <alignment horizontal="justify" vertical="center" wrapText="1"/>
      <protection locked="0"/>
    </xf>
    <xf numFmtId="0" fontId="44" fillId="15" borderId="0" xfId="0" applyFont="1" applyFill="1" applyAlignment="1">
      <alignment horizontal="center" vertical="center" wrapText="1"/>
    </xf>
    <xf numFmtId="0" fontId="44" fillId="15" borderId="25" xfId="0" applyFont="1" applyFill="1" applyBorder="1" applyAlignment="1">
      <alignment horizontal="center" vertical="center" wrapText="1"/>
    </xf>
    <xf numFmtId="0" fontId="44" fillId="14" borderId="35" xfId="0" applyFont="1" applyFill="1" applyBorder="1" applyAlignment="1">
      <alignment horizontal="center" vertical="center" wrapText="1"/>
    </xf>
    <xf numFmtId="0" fontId="44" fillId="14" borderId="45" xfId="0" applyFont="1" applyFill="1" applyBorder="1" applyAlignment="1">
      <alignment horizontal="center" vertical="center" wrapText="1"/>
    </xf>
    <xf numFmtId="0" fontId="44" fillId="14" borderId="46" xfId="0" applyFont="1" applyFill="1" applyBorder="1" applyAlignment="1">
      <alignment horizontal="center" vertical="center" wrapText="1"/>
    </xf>
    <xf numFmtId="0" fontId="8" fillId="15" borderId="66" xfId="0" applyFont="1" applyFill="1" applyBorder="1" applyAlignment="1" applyProtection="1">
      <alignment horizontal="center" vertical="center" wrapText="1"/>
      <protection locked="0"/>
    </xf>
    <xf numFmtId="0" fontId="8" fillId="15" borderId="67" xfId="0" applyFont="1" applyFill="1" applyBorder="1" applyAlignment="1" applyProtection="1">
      <alignment horizontal="center" vertical="center" wrapText="1"/>
      <protection locked="0"/>
    </xf>
    <xf numFmtId="0" fontId="8" fillId="15" borderId="48" xfId="0" applyFont="1" applyFill="1" applyBorder="1" applyAlignment="1" applyProtection="1">
      <alignment horizontal="center" vertical="center" wrapText="1"/>
      <protection locked="0"/>
    </xf>
    <xf numFmtId="0" fontId="8" fillId="14" borderId="68" xfId="0" applyFont="1" applyFill="1" applyBorder="1" applyAlignment="1">
      <alignment horizontal="center" vertical="center" wrapText="1"/>
    </xf>
    <xf numFmtId="0" fontId="8" fillId="15" borderId="69" xfId="0" applyFont="1" applyFill="1" applyBorder="1" applyAlignment="1" applyProtection="1">
      <alignment horizontal="center" vertical="center" wrapText="1"/>
      <protection locked="0"/>
    </xf>
    <xf numFmtId="0" fontId="8" fillId="15" borderId="23" xfId="0" applyFont="1" applyFill="1" applyBorder="1" applyAlignment="1" applyProtection="1">
      <alignment horizontal="center" vertical="center" wrapText="1"/>
      <protection locked="0"/>
    </xf>
    <xf numFmtId="0" fontId="8" fillId="15" borderId="34" xfId="0" applyFont="1" applyFill="1" applyBorder="1" applyAlignment="1" applyProtection="1">
      <alignment horizontal="center" vertical="center" wrapText="1"/>
      <protection locked="0"/>
    </xf>
    <xf numFmtId="0" fontId="8" fillId="15" borderId="0" xfId="0" applyFont="1" applyFill="1" applyAlignment="1" applyProtection="1">
      <alignment horizontal="center" vertical="center" wrapText="1"/>
      <protection locked="0"/>
    </xf>
    <xf numFmtId="0" fontId="8" fillId="15" borderId="38" xfId="0" applyFont="1" applyFill="1" applyBorder="1" applyAlignment="1" applyProtection="1">
      <alignment horizontal="center" vertical="center" wrapText="1"/>
      <protection locked="0"/>
    </xf>
    <xf numFmtId="0" fontId="8" fillId="14" borderId="35" xfId="0" applyFont="1" applyFill="1" applyBorder="1" applyAlignment="1">
      <alignment horizontal="center" vertical="center" wrapText="1"/>
    </xf>
    <xf numFmtId="0" fontId="8" fillId="15" borderId="0" xfId="0" applyFont="1" applyFill="1" applyAlignment="1">
      <alignment horizontal="center" vertical="center" wrapText="1"/>
    </xf>
    <xf numFmtId="0" fontId="8" fillId="15" borderId="0" xfId="0" applyFont="1" applyFill="1" applyAlignment="1">
      <alignment horizontal="right" vertical="center" wrapText="1"/>
    </xf>
    <xf numFmtId="0" fontId="8" fillId="15" borderId="25" xfId="0" applyFont="1" applyFill="1" applyBorder="1" applyAlignment="1">
      <alignment horizontal="center" vertical="center" wrapText="1"/>
    </xf>
    <xf numFmtId="0" fontId="8" fillId="14" borderId="0" xfId="0" applyFont="1" applyFill="1" applyAlignment="1">
      <alignment horizontal="center" vertical="center" wrapText="1"/>
    </xf>
    <xf numFmtId="0" fontId="8" fillId="14" borderId="67" xfId="0" applyFont="1" applyFill="1" applyBorder="1" applyAlignment="1">
      <alignment horizontal="center" vertical="center" wrapText="1"/>
    </xf>
    <xf numFmtId="0" fontId="8" fillId="14" borderId="36" xfId="0" applyFont="1" applyFill="1" applyBorder="1" applyAlignment="1">
      <alignment horizontal="center" vertical="center" wrapText="1"/>
    </xf>
    <xf numFmtId="0" fontId="8" fillId="15" borderId="33" xfId="0" applyFont="1" applyFill="1" applyBorder="1" applyAlignment="1" applyProtection="1">
      <alignment horizontal="center" vertical="center" wrapText="1"/>
      <protection locked="0"/>
    </xf>
    <xf numFmtId="0" fontId="8" fillId="15" borderId="21" xfId="0" applyFont="1" applyFill="1" applyBorder="1" applyAlignment="1" applyProtection="1">
      <alignment horizontal="left" vertical="top" wrapText="1"/>
      <protection locked="0"/>
    </xf>
    <xf numFmtId="0" fontId="8" fillId="15" borderId="22" xfId="0" applyFont="1" applyFill="1" applyBorder="1" applyAlignment="1" applyProtection="1">
      <alignment horizontal="left" vertical="top" wrapText="1"/>
      <protection locked="0"/>
    </xf>
    <xf numFmtId="0" fontId="8" fillId="15" borderId="21" xfId="0" applyFont="1" applyFill="1" applyBorder="1" applyAlignment="1" applyProtection="1">
      <alignment horizontal="center" vertical="center" wrapText="1"/>
      <protection locked="0"/>
    </xf>
    <xf numFmtId="0" fontId="8" fillId="15" borderId="22" xfId="0" applyFont="1" applyFill="1" applyBorder="1" applyAlignment="1" applyProtection="1">
      <alignment horizontal="center" vertical="center" wrapText="1"/>
      <protection locked="0"/>
    </xf>
    <xf numFmtId="0" fontId="8" fillId="14" borderId="23" xfId="0" applyFont="1" applyFill="1" applyBorder="1" applyAlignment="1">
      <alignment horizontal="center" vertical="center" wrapText="1"/>
    </xf>
    <xf numFmtId="0" fontId="8" fillId="14" borderId="3" xfId="0" applyFont="1" applyFill="1" applyBorder="1" applyAlignment="1">
      <alignment horizontal="center" vertical="center" wrapText="1"/>
    </xf>
    <xf numFmtId="0" fontId="8" fillId="15" borderId="39" xfId="0" applyFont="1" applyFill="1" applyBorder="1" applyAlignment="1" applyProtection="1">
      <alignment horizontal="left" vertical="top" wrapText="1"/>
      <protection locked="0"/>
    </xf>
    <xf numFmtId="0" fontId="8" fillId="15" borderId="38" xfId="0" applyFont="1" applyFill="1" applyBorder="1" applyAlignment="1" applyProtection="1">
      <alignment horizontal="left" vertical="top" wrapText="1"/>
      <protection locked="0"/>
    </xf>
    <xf numFmtId="0" fontId="8" fillId="15" borderId="36" xfId="0" applyFont="1" applyFill="1" applyBorder="1" applyAlignment="1" applyProtection="1">
      <alignment horizontal="left" vertical="top" wrapText="1"/>
      <protection locked="0"/>
    </xf>
    <xf numFmtId="0" fontId="8" fillId="15" borderId="39" xfId="0" applyFont="1" applyFill="1" applyBorder="1" applyAlignment="1" applyProtection="1">
      <alignment horizontal="center" vertical="center" wrapText="1"/>
      <protection locked="0"/>
    </xf>
    <xf numFmtId="0" fontId="8" fillId="15" borderId="36" xfId="0" applyFont="1" applyFill="1" applyBorder="1" applyAlignment="1" applyProtection="1">
      <alignment horizontal="center" vertical="center" wrapText="1"/>
      <protection locked="0"/>
    </xf>
    <xf numFmtId="0" fontId="8" fillId="14" borderId="37" xfId="0" applyFont="1" applyFill="1" applyBorder="1" applyAlignment="1">
      <alignment horizontal="center" vertical="center" wrapText="1"/>
    </xf>
    <xf numFmtId="0" fontId="44" fillId="15" borderId="0" xfId="0" applyFont="1" applyFill="1" applyAlignment="1">
      <alignment vertical="center" wrapText="1"/>
    </xf>
    <xf numFmtId="0" fontId="8" fillId="15" borderId="0" xfId="0" applyFont="1" applyFill="1"/>
    <xf numFmtId="0" fontId="49" fillId="15" borderId="35" xfId="0" applyFont="1" applyFill="1" applyBorder="1" applyAlignment="1" applyProtection="1">
      <alignment horizontal="center" vertical="center" wrapText="1"/>
      <protection locked="0"/>
    </xf>
    <xf numFmtId="0" fontId="46" fillId="15" borderId="0" xfId="0" applyFont="1" applyFill="1" applyAlignment="1">
      <alignment vertical="center" wrapText="1"/>
    </xf>
    <xf numFmtId="0" fontId="8" fillId="15" borderId="0" xfId="0" applyFont="1" applyFill="1" applyAlignment="1">
      <alignment vertical="center" wrapText="1"/>
    </xf>
    <xf numFmtId="0" fontId="50" fillId="15" borderId="25" xfId="0" applyFont="1" applyFill="1" applyBorder="1" applyAlignment="1">
      <alignment vertical="center" wrapText="1"/>
    </xf>
    <xf numFmtId="0" fontId="46" fillId="15" borderId="27" xfId="0" applyFont="1" applyFill="1" applyBorder="1" applyAlignment="1">
      <alignment vertical="center" wrapText="1"/>
    </xf>
    <xf numFmtId="0" fontId="8" fillId="15" borderId="25" xfId="0" applyFont="1" applyFill="1" applyBorder="1" applyAlignment="1">
      <alignment vertical="center" wrapText="1"/>
    </xf>
    <xf numFmtId="0" fontId="8" fillId="14" borderId="35" xfId="0" applyFont="1" applyFill="1" applyBorder="1" applyAlignment="1">
      <alignment horizontal="center" vertical="top"/>
    </xf>
    <xf numFmtId="0" fontId="51" fillId="0" borderId="0" xfId="0" applyFont="1"/>
    <xf numFmtId="0" fontId="2" fillId="0" borderId="0" xfId="0" applyFont="1" applyAlignment="1">
      <alignment horizontal="center" vertical="center"/>
    </xf>
    <xf numFmtId="0" fontId="11" fillId="0" borderId="0" xfId="0" applyFont="1"/>
    <xf numFmtId="0" fontId="52" fillId="0" borderId="0" xfId="0" applyFont="1" applyAlignment="1">
      <alignment vertical="center"/>
    </xf>
    <xf numFmtId="0" fontId="54" fillId="0" borderId="0" xfId="0" applyFont="1" applyAlignment="1">
      <alignment horizontal="left" vertical="center"/>
    </xf>
    <xf numFmtId="0" fontId="54" fillId="0" borderId="0" xfId="0" applyFont="1"/>
    <xf numFmtId="0" fontId="55" fillId="0" borderId="0" xfId="0" applyFont="1" applyAlignment="1">
      <alignment horizontal="center"/>
    </xf>
    <xf numFmtId="0" fontId="4" fillId="0" borderId="0" xfId="0" applyFont="1" applyAlignment="1">
      <alignment horizontal="center" vertical="top"/>
    </xf>
    <xf numFmtId="0" fontId="12" fillId="17" borderId="0" xfId="0" applyFont="1" applyFill="1" applyAlignment="1">
      <alignment horizontal="center"/>
    </xf>
    <xf numFmtId="0" fontId="12" fillId="17" borderId="0" xfId="0" applyFont="1" applyFill="1"/>
    <xf numFmtId="0" fontId="0" fillId="17" borderId="0" xfId="0" applyFill="1"/>
    <xf numFmtId="0" fontId="13" fillId="17" borderId="0" xfId="0" applyFont="1" applyFill="1" applyAlignment="1">
      <alignment horizontal="center" vertical="center"/>
    </xf>
    <xf numFmtId="0" fontId="14" fillId="17" borderId="0" xfId="0" applyFont="1" applyFill="1" applyAlignment="1">
      <alignment horizontal="left"/>
    </xf>
    <xf numFmtId="0" fontId="13" fillId="17" borderId="0" xfId="0" applyFont="1" applyFill="1"/>
    <xf numFmtId="0" fontId="14" fillId="17" borderId="0" xfId="0" applyFont="1" applyFill="1"/>
    <xf numFmtId="0" fontId="20" fillId="17" borderId="0" xfId="0" applyFont="1" applyFill="1" applyAlignment="1">
      <alignment horizontal="center"/>
    </xf>
    <xf numFmtId="0" fontId="20" fillId="17" borderId="0" xfId="0" applyFont="1" applyFill="1"/>
    <xf numFmtId="0" fontId="15" fillId="17" borderId="0" xfId="0" applyFont="1" applyFill="1"/>
    <xf numFmtId="0" fontId="21" fillId="17" borderId="0" xfId="0" applyFont="1" applyFill="1" applyAlignment="1">
      <alignment horizontal="center"/>
    </xf>
    <xf numFmtId="0" fontId="21" fillId="17" borderId="0" xfId="0" applyFont="1" applyFill="1"/>
    <xf numFmtId="0" fontId="0" fillId="17" borderId="0" xfId="0" applyFill="1" applyAlignment="1">
      <alignment horizontal="center"/>
    </xf>
    <xf numFmtId="0" fontId="16" fillId="17" borderId="0" xfId="0" applyFont="1" applyFill="1"/>
    <xf numFmtId="0" fontId="10" fillId="17" borderId="0" xfId="0" applyFont="1" applyFill="1"/>
    <xf numFmtId="0" fontId="2" fillId="17" borderId="0" xfId="0" applyFont="1" applyFill="1"/>
    <xf numFmtId="0" fontId="17" fillId="5" borderId="0" xfId="0" applyFont="1" applyFill="1" applyAlignment="1">
      <alignment horizontal="center" vertical="top"/>
    </xf>
    <xf numFmtId="0" fontId="58" fillId="11" borderId="0" xfId="0" applyFont="1" applyFill="1"/>
    <xf numFmtId="0" fontId="6" fillId="0" borderId="0" xfId="0" applyFont="1" applyAlignment="1">
      <alignment horizontal="left" vertical="top" wrapText="1"/>
    </xf>
    <xf numFmtId="0" fontId="6" fillId="0" borderId="0" xfId="0" applyFont="1"/>
    <xf numFmtId="0" fontId="6" fillId="0" borderId="3" xfId="0" applyFont="1" applyBorder="1" applyAlignment="1">
      <alignment horizontal="left" vertical="top" wrapText="1"/>
    </xf>
    <xf numFmtId="0" fontId="6" fillId="13" borderId="3" xfId="0" applyFont="1" applyFill="1" applyBorder="1" applyAlignment="1">
      <alignment horizontal="left" vertical="top" wrapText="1"/>
    </xf>
    <xf numFmtId="0" fontId="31" fillId="0" borderId="37" xfId="0" applyFont="1" applyBorder="1" applyAlignment="1">
      <alignment vertical="center" wrapText="1"/>
    </xf>
    <xf numFmtId="0" fontId="31" fillId="0" borderId="28" xfId="0" applyFont="1" applyBorder="1" applyAlignment="1">
      <alignment horizontal="center" vertical="center" wrapText="1"/>
    </xf>
    <xf numFmtId="0" fontId="31" fillId="0" borderId="28" xfId="0" applyFont="1" applyBorder="1" applyAlignment="1">
      <alignment horizontal="left" textRotation="90" wrapText="1"/>
    </xf>
    <xf numFmtId="0" fontId="0" fillId="0" borderId="0" xfId="0" applyAlignment="1">
      <alignment horizontal="center" vertical="top" wrapText="1"/>
    </xf>
    <xf numFmtId="0" fontId="60" fillId="0" borderId="3" xfId="0" applyFont="1" applyBorder="1" applyAlignment="1">
      <alignment horizontal="center" vertical="center" wrapText="1"/>
    </xf>
    <xf numFmtId="0" fontId="32" fillId="0" borderId="3" xfId="0" applyFont="1" applyBorder="1" applyAlignment="1">
      <alignment vertical="center" wrapText="1"/>
    </xf>
    <xf numFmtId="0" fontId="60" fillId="0" borderId="3" xfId="0" applyFont="1" applyBorder="1" applyAlignment="1">
      <alignment vertical="center" wrapText="1"/>
    </xf>
    <xf numFmtId="0" fontId="25" fillId="0" borderId="3" xfId="0" applyFont="1" applyBorder="1" applyAlignment="1">
      <alignment vertical="center" wrapText="1"/>
    </xf>
    <xf numFmtId="0" fontId="0" fillId="0" borderId="0" xfId="0" applyAlignment="1">
      <alignment horizontal="left" vertical="center" indent="4"/>
    </xf>
    <xf numFmtId="0" fontId="0" fillId="0" borderId="0" xfId="0" applyAlignment="1">
      <alignment horizontal="left" vertical="center" indent="9"/>
    </xf>
    <xf numFmtId="0" fontId="0" fillId="18" borderId="0" xfId="0" applyFill="1"/>
    <xf numFmtId="0" fontId="0" fillId="19" borderId="0" xfId="0" applyFill="1"/>
    <xf numFmtId="0" fontId="0" fillId="20" borderId="0" xfId="0" applyFill="1"/>
    <xf numFmtId="0" fontId="0" fillId="0" borderId="12" xfId="0" applyBorder="1" applyAlignment="1">
      <alignment vertical="center"/>
    </xf>
    <xf numFmtId="0" fontId="0" fillId="21" borderId="0" xfId="0" applyFill="1"/>
    <xf numFmtId="2" fontId="0" fillId="20" borderId="0" xfId="0" applyNumberFormat="1" applyFill="1" applyAlignment="1">
      <alignment horizontal="center"/>
    </xf>
    <xf numFmtId="0" fontId="2" fillId="5" borderId="0" xfId="0" applyFont="1" applyFill="1"/>
    <xf numFmtId="0" fontId="2" fillId="5" borderId="0" xfId="0" applyFont="1" applyFill="1" applyAlignment="1">
      <alignment vertical="top" wrapText="1"/>
    </xf>
    <xf numFmtId="0" fontId="2" fillId="5" borderId="0" xfId="0" applyFont="1" applyFill="1" applyAlignment="1">
      <alignment horizontal="center" vertical="center"/>
    </xf>
    <xf numFmtId="2" fontId="2" fillId="5" borderId="0" xfId="0" applyNumberFormat="1" applyFont="1" applyFill="1"/>
    <xf numFmtId="0" fontId="2" fillId="5" borderId="0" xfId="0" quotePrefix="1" applyFont="1" applyFill="1"/>
    <xf numFmtId="0" fontId="62" fillId="5" borderId="0" xfId="0" applyFont="1" applyFill="1"/>
    <xf numFmtId="0" fontId="62" fillId="0" borderId="0" xfId="0" applyFont="1"/>
    <xf numFmtId="0" fontId="29" fillId="0" borderId="0" xfId="0" applyFont="1" applyAlignment="1" applyProtection="1">
      <alignment horizontal="center" vertical="center" wrapText="1"/>
      <protection locked="0"/>
    </xf>
    <xf numFmtId="0" fontId="0" fillId="0" borderId="79" xfId="0" applyBorder="1" applyProtection="1">
      <protection locked="0"/>
    </xf>
    <xf numFmtId="0" fontId="0" fillId="0" borderId="81" xfId="0" applyBorder="1" applyProtection="1">
      <protection locked="0"/>
    </xf>
    <xf numFmtId="0" fontId="28" fillId="22" borderId="84" xfId="0" applyFont="1" applyFill="1" applyBorder="1" applyAlignment="1">
      <alignment vertical="center" wrapText="1"/>
    </xf>
    <xf numFmtId="0" fontId="4" fillId="22" borderId="39" xfId="0" applyFont="1" applyFill="1" applyBorder="1"/>
    <xf numFmtId="0" fontId="0" fillId="22" borderId="38" xfId="0" applyFill="1" applyBorder="1"/>
    <xf numFmtId="0" fontId="0" fillId="22" borderId="36" xfId="0" applyFill="1" applyBorder="1"/>
    <xf numFmtId="0" fontId="4" fillId="22" borderId="35" xfId="0" applyFont="1" applyFill="1" applyBorder="1" applyAlignment="1">
      <alignment vertical="center"/>
    </xf>
    <xf numFmtId="0" fontId="4" fillId="22" borderId="38" xfId="0" applyFont="1" applyFill="1" applyBorder="1" applyAlignment="1">
      <alignment vertical="center"/>
    </xf>
    <xf numFmtId="0" fontId="4" fillId="22" borderId="36" xfId="0" applyFont="1" applyFill="1" applyBorder="1" applyAlignment="1">
      <alignment vertical="center"/>
    </xf>
    <xf numFmtId="0" fontId="28" fillId="0" borderId="3" xfId="0" applyFont="1" applyBorder="1" applyAlignment="1" applyProtection="1">
      <alignment vertical="center" wrapText="1"/>
      <protection locked="0"/>
    </xf>
    <xf numFmtId="0" fontId="64" fillId="0" borderId="0" xfId="0" applyFont="1"/>
    <xf numFmtId="0" fontId="65" fillId="0" borderId="0" xfId="0" applyFont="1"/>
    <xf numFmtId="0" fontId="60" fillId="0" borderId="0" xfId="0" applyFont="1"/>
    <xf numFmtId="0" fontId="64" fillId="22" borderId="35" xfId="0" applyFont="1" applyFill="1" applyBorder="1" applyAlignment="1">
      <alignment horizontal="center" vertical="center"/>
    </xf>
    <xf numFmtId="0" fontId="30" fillId="0" borderId="25" xfId="0" applyFont="1" applyBorder="1" applyAlignment="1">
      <alignment vertical="center" wrapText="1"/>
    </xf>
    <xf numFmtId="0" fontId="31" fillId="0" borderId="37" xfId="0" applyFont="1" applyBorder="1" applyAlignment="1">
      <alignment horizontal="center" vertical="center" wrapText="1"/>
    </xf>
    <xf numFmtId="0" fontId="31" fillId="0" borderId="28" xfId="0" applyFont="1" applyBorder="1" applyAlignment="1" applyProtection="1">
      <alignment vertical="center" wrapText="1"/>
      <protection locked="0"/>
    </xf>
    <xf numFmtId="0" fontId="31" fillId="0" borderId="28" xfId="0" applyFont="1" applyBorder="1" applyAlignment="1">
      <alignment vertical="center" wrapText="1"/>
    </xf>
    <xf numFmtId="0" fontId="30" fillId="0" borderId="28" xfId="0" applyFont="1" applyBorder="1" applyAlignment="1">
      <alignment horizontal="center" vertical="center" wrapText="1"/>
    </xf>
    <xf numFmtId="0" fontId="30" fillId="0" borderId="28" xfId="0" applyFont="1" applyBorder="1" applyAlignment="1" applyProtection="1">
      <alignment horizontal="center" vertical="center" wrapText="1"/>
      <protection locked="0"/>
    </xf>
    <xf numFmtId="0" fontId="30" fillId="0" borderId="25" xfId="0" applyFont="1" applyBorder="1" applyAlignment="1">
      <alignment horizontal="justify" vertical="center" wrapText="1"/>
    </xf>
    <xf numFmtId="0" fontId="30" fillId="0" borderId="28" xfId="0" applyFont="1" applyBorder="1" applyAlignment="1">
      <alignment horizontal="justify" vertical="center" wrapText="1"/>
    </xf>
    <xf numFmtId="0" fontId="30" fillId="0" borderId="28" xfId="0" applyFont="1" applyBorder="1" applyAlignment="1">
      <alignment vertical="center" wrapText="1"/>
    </xf>
    <xf numFmtId="0" fontId="30" fillId="22" borderId="35" xfId="0" applyFont="1" applyFill="1" applyBorder="1" applyAlignment="1">
      <alignment horizontal="center" vertical="center" wrapText="1"/>
    </xf>
    <xf numFmtId="0" fontId="30" fillId="22" borderId="36" xfId="0" applyFont="1" applyFill="1" applyBorder="1" applyAlignment="1">
      <alignment horizontal="center" vertical="center" wrapText="1"/>
    </xf>
    <xf numFmtId="0" fontId="29" fillId="19" borderId="3" xfId="0" applyFont="1" applyFill="1" applyBorder="1" applyAlignment="1" applyProtection="1">
      <alignment vertical="center" wrapText="1"/>
      <protection locked="0"/>
    </xf>
    <xf numFmtId="0" fontId="0" fillId="19" borderId="3" xfId="0" applyFill="1" applyBorder="1" applyProtection="1">
      <protection locked="0"/>
    </xf>
    <xf numFmtId="0" fontId="38" fillId="0" borderId="50" xfId="0" applyFont="1" applyBorder="1" applyAlignment="1" applyProtection="1">
      <alignment horizontal="center" vertical="center" wrapText="1"/>
      <protection locked="0"/>
    </xf>
    <xf numFmtId="0" fontId="27" fillId="0" borderId="50" xfId="0" applyFont="1" applyBorder="1" applyAlignment="1" applyProtection="1">
      <alignment vertical="center" wrapText="1"/>
      <protection locked="0"/>
    </xf>
    <xf numFmtId="0" fontId="24" fillId="22" borderId="28" xfId="0" applyFont="1" applyFill="1" applyBorder="1" applyAlignment="1">
      <alignment vertical="center" wrapText="1"/>
    </xf>
    <xf numFmtId="0" fontId="33" fillId="22" borderId="28" xfId="0" applyFont="1" applyFill="1" applyBorder="1" applyAlignment="1">
      <alignment horizontal="center" vertical="center" wrapText="1"/>
    </xf>
    <xf numFmtId="0" fontId="34" fillId="0" borderId="50" xfId="0" applyFont="1" applyBorder="1" applyAlignment="1" applyProtection="1">
      <alignment horizontal="center" vertical="center" wrapText="1"/>
      <protection locked="0"/>
    </xf>
    <xf numFmtId="0" fontId="34" fillId="0" borderId="50" xfId="0" applyFont="1" applyBorder="1" applyAlignment="1" applyProtection="1">
      <alignment vertical="center" wrapText="1"/>
      <protection locked="0"/>
    </xf>
    <xf numFmtId="0" fontId="11" fillId="0" borderId="3" xfId="0" applyFont="1" applyBorder="1" applyAlignment="1">
      <alignment horizontal="center" vertical="center"/>
    </xf>
    <xf numFmtId="0" fontId="34" fillId="0" borderId="0" xfId="0" applyFont="1" applyAlignment="1" applyProtection="1">
      <alignment horizontal="center" vertical="center" wrapText="1"/>
      <protection locked="0"/>
    </xf>
    <xf numFmtId="0" fontId="34" fillId="0" borderId="0" xfId="0" applyFont="1" applyAlignment="1" applyProtection="1">
      <alignment vertical="center" wrapText="1"/>
      <protection locked="0"/>
    </xf>
    <xf numFmtId="0" fontId="11" fillId="0" borderId="3" xfId="0" applyFont="1" applyBorder="1" applyAlignment="1" applyProtection="1">
      <alignment horizontal="center" vertical="center"/>
      <protection locked="0"/>
    </xf>
    <xf numFmtId="0" fontId="11" fillId="0" borderId="3" xfId="0" applyFont="1" applyBorder="1" applyProtection="1">
      <protection locked="0"/>
    </xf>
    <xf numFmtId="0" fontId="11" fillId="0" borderId="0" xfId="0" applyFont="1" applyAlignment="1">
      <alignment horizontal="center" vertical="center"/>
    </xf>
    <xf numFmtId="0" fontId="67" fillId="0" borderId="0" xfId="0" applyFont="1" applyAlignment="1">
      <alignment vertical="center" wrapText="1"/>
    </xf>
    <xf numFmtId="0" fontId="11" fillId="0" borderId="3" xfId="0" applyFont="1" applyBorder="1"/>
    <xf numFmtId="0" fontId="60" fillId="0" borderId="0" xfId="0" applyFont="1" applyAlignment="1">
      <alignment horizontal="left" vertical="center"/>
    </xf>
    <xf numFmtId="0" fontId="11" fillId="0" borderId="0" xfId="0" applyFont="1" applyAlignment="1">
      <alignment vertical="center"/>
    </xf>
    <xf numFmtId="0" fontId="11" fillId="0" borderId="50" xfId="0" applyFont="1" applyBorder="1" applyAlignment="1">
      <alignment horizontal="center" vertical="center"/>
    </xf>
    <xf numFmtId="0" fontId="11" fillId="0" borderId="50" xfId="0" applyFont="1" applyBorder="1"/>
    <xf numFmtId="0" fontId="60" fillId="22" borderId="59" xfId="0" applyFont="1" applyFill="1" applyBorder="1" applyAlignment="1">
      <alignment horizontal="center" vertical="center"/>
    </xf>
    <xf numFmtId="0" fontId="60" fillId="22" borderId="61" xfId="0" applyFont="1" applyFill="1" applyBorder="1" applyAlignment="1">
      <alignment vertical="center"/>
    </xf>
    <xf numFmtId="0" fontId="60" fillId="22" borderId="62" xfId="0" applyFont="1" applyFill="1" applyBorder="1" applyAlignment="1">
      <alignment vertical="center" wrapText="1"/>
    </xf>
    <xf numFmtId="0" fontId="60" fillId="22" borderId="59" xfId="0" applyFont="1" applyFill="1" applyBorder="1" applyAlignment="1">
      <alignment horizontal="center" vertical="center" wrapText="1"/>
    </xf>
    <xf numFmtId="0" fontId="68" fillId="0" borderId="50" xfId="0" applyFont="1" applyBorder="1" applyAlignment="1">
      <alignment horizontal="center" vertical="center" wrapText="1"/>
    </xf>
    <xf numFmtId="0" fontId="68" fillId="0" borderId="50" xfId="0" applyFont="1" applyBorder="1" applyAlignment="1">
      <alignment vertical="center"/>
    </xf>
    <xf numFmtId="0" fontId="68" fillId="0" borderId="50" xfId="0" applyFont="1" applyBorder="1" applyAlignment="1">
      <alignment vertical="center" wrapText="1"/>
    </xf>
    <xf numFmtId="0" fontId="11" fillId="0" borderId="0" xfId="0" applyFont="1" applyAlignment="1" applyProtection="1">
      <alignment horizontal="center" vertical="center"/>
      <protection locked="0"/>
    </xf>
    <xf numFmtId="0" fontId="11" fillId="0" borderId="0" xfId="0" applyFont="1" applyProtection="1">
      <protection locked="0"/>
    </xf>
    <xf numFmtId="0" fontId="71" fillId="0" borderId="3" xfId="0" applyFont="1" applyBorder="1" applyAlignment="1" applyProtection="1">
      <alignment vertical="center" wrapText="1"/>
      <protection locked="0"/>
    </xf>
    <xf numFmtId="0" fontId="0" fillId="0" borderId="50" xfId="0" applyBorder="1"/>
    <xf numFmtId="0" fontId="66" fillId="22" borderId="59" xfId="0" applyFont="1" applyFill="1" applyBorder="1" applyAlignment="1" applyProtection="1">
      <alignment horizontal="center" vertical="center" wrapText="1"/>
      <protection locked="0"/>
    </xf>
    <xf numFmtId="0" fontId="66" fillId="22" borderId="61" xfId="0" applyFont="1" applyFill="1" applyBorder="1" applyAlignment="1">
      <alignment vertical="center" wrapText="1"/>
    </xf>
    <xf numFmtId="0" fontId="66" fillId="22" borderId="61" xfId="0" applyFont="1" applyFill="1" applyBorder="1" applyAlignment="1" applyProtection="1">
      <alignment vertical="center" wrapText="1"/>
      <protection locked="0"/>
    </xf>
    <xf numFmtId="0" fontId="66" fillId="22" borderId="62" xfId="0" applyFont="1" applyFill="1" applyBorder="1" applyAlignment="1" applyProtection="1">
      <alignment vertical="center" wrapText="1"/>
      <protection locked="0"/>
    </xf>
    <xf numFmtId="0" fontId="72" fillId="0" borderId="3" xfId="0" applyFont="1" applyBorder="1" applyProtection="1">
      <protection locked="0"/>
    </xf>
    <xf numFmtId="0" fontId="33" fillId="0" borderId="0" xfId="0" applyFont="1" applyAlignment="1" applyProtection="1">
      <alignment vertical="center"/>
      <protection locked="0"/>
    </xf>
    <xf numFmtId="0" fontId="29" fillId="0" borderId="50" xfId="0" applyFont="1" applyBorder="1" applyAlignment="1" applyProtection="1">
      <alignment horizontal="justify" vertical="center" wrapText="1"/>
      <protection locked="0"/>
    </xf>
    <xf numFmtId="0" fontId="29" fillId="22" borderId="37" xfId="0" applyFont="1" applyFill="1" applyBorder="1" applyAlignment="1">
      <alignment horizontal="justify" vertical="center" wrapText="1"/>
    </xf>
    <xf numFmtId="0" fontId="29" fillId="22" borderId="28" xfId="0" applyFont="1" applyFill="1" applyBorder="1" applyAlignment="1">
      <alignment horizontal="justify" vertical="center" wrapText="1"/>
    </xf>
    <xf numFmtId="0" fontId="0" fillId="0" borderId="14" xfId="0" applyBorder="1" applyAlignment="1">
      <alignment horizontal="left" vertical="top" wrapText="1"/>
    </xf>
    <xf numFmtId="0" fontId="0" fillId="0" borderId="1" xfId="0" applyBorder="1" applyAlignment="1">
      <alignment horizontal="left" vertical="top" wrapText="1"/>
    </xf>
    <xf numFmtId="0" fontId="0" fillId="0" borderId="15"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11" fillId="0" borderId="14" xfId="0" applyFont="1" applyBorder="1" applyAlignment="1">
      <alignment horizontal="left" vertical="top" wrapText="1"/>
    </xf>
    <xf numFmtId="0" fontId="11" fillId="0" borderId="1" xfId="0" applyFont="1" applyBorder="1" applyAlignment="1">
      <alignment horizontal="left" vertical="top" wrapText="1"/>
    </xf>
    <xf numFmtId="0" fontId="11" fillId="0" borderId="15" xfId="0" applyFont="1" applyBorder="1" applyAlignment="1">
      <alignment horizontal="left" vertical="top" wrapText="1"/>
    </xf>
    <xf numFmtId="0" fontId="11" fillId="0" borderId="16" xfId="0" applyFont="1" applyBorder="1" applyAlignment="1">
      <alignment horizontal="left" vertical="top" wrapText="1"/>
    </xf>
    <xf numFmtId="0" fontId="11" fillId="0" borderId="0" xfId="0" applyFont="1" applyAlignment="1">
      <alignment horizontal="left" vertical="top" wrapText="1"/>
    </xf>
    <xf numFmtId="0" fontId="11" fillId="0" borderId="17" xfId="0" applyFont="1" applyBorder="1" applyAlignment="1">
      <alignment horizontal="left" vertical="top" wrapText="1"/>
    </xf>
    <xf numFmtId="0" fontId="11" fillId="0" borderId="18" xfId="0" applyFont="1" applyBorder="1" applyAlignment="1">
      <alignment horizontal="left" vertical="top" wrapText="1"/>
    </xf>
    <xf numFmtId="0" fontId="11" fillId="0" borderId="19" xfId="0" applyFont="1" applyBorder="1" applyAlignment="1">
      <alignment horizontal="left" vertical="top" wrapText="1"/>
    </xf>
    <xf numFmtId="0" fontId="11" fillId="0" borderId="20" xfId="0" applyFont="1" applyBorder="1" applyAlignment="1">
      <alignment horizontal="left" vertical="top" wrapText="1"/>
    </xf>
    <xf numFmtId="0" fontId="0" fillId="2" borderId="11" xfId="0" applyFill="1" applyBorder="1" applyAlignment="1">
      <alignment horizontal="left"/>
    </xf>
    <xf numFmtId="0" fontId="0" fillId="2" borderId="12" xfId="0" applyFill="1" applyBorder="1" applyAlignment="1">
      <alignment horizontal="left"/>
    </xf>
    <xf numFmtId="0" fontId="0" fillId="2" borderId="13" xfId="0" applyFill="1" applyBorder="1" applyAlignment="1">
      <alignment horizontal="left"/>
    </xf>
    <xf numFmtId="0" fontId="2" fillId="5" borderId="0" xfId="0" applyFont="1" applyFill="1" applyAlignment="1">
      <alignment horizontal="left" vertical="top" wrapText="1"/>
    </xf>
    <xf numFmtId="0" fontId="11" fillId="11" borderId="24" xfId="0" applyFont="1" applyFill="1" applyBorder="1" applyAlignment="1">
      <alignment horizontal="left" vertical="top" wrapText="1"/>
    </xf>
    <xf numFmtId="0" fontId="11" fillId="11" borderId="0" xfId="0" applyFont="1" applyFill="1" applyAlignment="1">
      <alignment horizontal="left" vertical="top" wrapText="1"/>
    </xf>
    <xf numFmtId="0" fontId="11" fillId="11" borderId="25" xfId="0" applyFont="1" applyFill="1" applyBorder="1" applyAlignment="1">
      <alignment horizontal="left" vertical="top" wrapText="1"/>
    </xf>
    <xf numFmtId="0" fontId="11" fillId="11" borderId="26" xfId="0" applyFont="1" applyFill="1" applyBorder="1" applyAlignment="1">
      <alignment horizontal="left" vertical="top" wrapText="1"/>
    </xf>
    <xf numFmtId="0" fontId="11" fillId="11" borderId="27" xfId="0" applyFont="1" applyFill="1" applyBorder="1" applyAlignment="1">
      <alignment horizontal="left" vertical="top" wrapText="1"/>
    </xf>
    <xf numFmtId="0" fontId="11" fillId="11" borderId="28" xfId="0" applyFont="1" applyFill="1" applyBorder="1" applyAlignment="1">
      <alignment horizontal="left" vertical="top" wrapText="1"/>
    </xf>
    <xf numFmtId="0" fontId="0" fillId="11" borderId="0" xfId="0" applyFill="1" applyAlignment="1">
      <alignment horizontal="left" vertical="top" wrapText="1"/>
    </xf>
    <xf numFmtId="0" fontId="0" fillId="11" borderId="17" xfId="0" applyFill="1" applyBorder="1" applyAlignment="1">
      <alignment horizontal="left" vertical="top" wrapText="1"/>
    </xf>
    <xf numFmtId="0" fontId="0" fillId="0" borderId="11" xfId="0" applyBorder="1" applyAlignment="1" applyProtection="1">
      <alignment horizontal="left" vertical="center"/>
      <protection locked="0"/>
    </xf>
    <xf numFmtId="0" fontId="0" fillId="0" borderId="12"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0" borderId="11" xfId="0" applyBorder="1" applyAlignment="1" applyProtection="1">
      <alignment horizontal="left" vertical="top"/>
      <protection locked="0"/>
    </xf>
    <xf numFmtId="0" fontId="0" fillId="0" borderId="13" xfId="0" applyBorder="1" applyAlignment="1" applyProtection="1">
      <alignment horizontal="left" vertical="top"/>
      <protection locked="0"/>
    </xf>
    <xf numFmtId="0" fontId="0" fillId="11" borderId="11" xfId="0" applyFill="1" applyBorder="1" applyAlignment="1">
      <alignment horizontal="center" vertical="center"/>
    </xf>
    <xf numFmtId="0" fontId="0" fillId="11" borderId="12" xfId="0" applyFill="1" applyBorder="1" applyAlignment="1">
      <alignment horizontal="center" vertical="center"/>
    </xf>
    <xf numFmtId="0" fontId="0" fillId="11" borderId="13" xfId="0" applyFill="1" applyBorder="1" applyAlignment="1">
      <alignment horizontal="center" vertical="center"/>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1"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0" fillId="0" borderId="14" xfId="0" applyBorder="1" applyAlignment="1" applyProtection="1">
      <alignment horizontal="left" vertical="top"/>
      <protection locked="0"/>
    </xf>
    <xf numFmtId="0" fontId="0" fillId="0" borderId="1" xfId="0" applyBorder="1" applyAlignment="1" applyProtection="1">
      <alignment horizontal="left" vertical="top"/>
      <protection locked="0"/>
    </xf>
    <xf numFmtId="0" fontId="0" fillId="0" borderId="15" xfId="0" applyBorder="1" applyAlignment="1" applyProtection="1">
      <alignment horizontal="left" vertical="top"/>
      <protection locked="0"/>
    </xf>
    <xf numFmtId="0" fontId="0" fillId="0" borderId="18" xfId="0" applyBorder="1" applyAlignment="1" applyProtection="1">
      <alignment horizontal="left" vertical="top"/>
      <protection locked="0"/>
    </xf>
    <xf numFmtId="0" fontId="0" fillId="0" borderId="19" xfId="0" applyBorder="1" applyAlignment="1" applyProtection="1">
      <alignment horizontal="left" vertical="top"/>
      <protection locked="0"/>
    </xf>
    <xf numFmtId="0" fontId="0" fillId="0" borderId="20" xfId="0" applyBorder="1" applyAlignment="1" applyProtection="1">
      <alignment horizontal="left" vertical="top"/>
      <protection locked="0"/>
    </xf>
    <xf numFmtId="0" fontId="21" fillId="11" borderId="3" xfId="0" applyFont="1" applyFill="1" applyBorder="1" applyAlignment="1">
      <alignment horizontal="left"/>
    </xf>
    <xf numFmtId="0" fontId="0" fillId="0" borderId="3" xfId="0" applyBorder="1" applyAlignment="1" applyProtection="1">
      <alignment horizontal="left" vertical="top" wrapText="1"/>
      <protection locked="0"/>
    </xf>
    <xf numFmtId="0" fontId="11" fillId="0" borderId="14" xfId="0" applyFont="1" applyBorder="1" applyAlignment="1" applyProtection="1">
      <alignment horizontal="left" vertical="top" wrapText="1"/>
      <protection locked="0"/>
    </xf>
    <xf numFmtId="0" fontId="11" fillId="0" borderId="15" xfId="0" applyFont="1" applyBorder="1" applyAlignment="1" applyProtection="1">
      <alignment horizontal="left" vertical="top" wrapText="1"/>
      <protection locked="0"/>
    </xf>
    <xf numFmtId="0" fontId="11" fillId="0" borderId="16" xfId="0" applyFont="1" applyBorder="1" applyAlignment="1" applyProtection="1">
      <alignment horizontal="left" vertical="top" wrapText="1"/>
      <protection locked="0"/>
    </xf>
    <xf numFmtId="0" fontId="11" fillId="0" borderId="17" xfId="0" applyFont="1" applyBorder="1" applyAlignment="1" applyProtection="1">
      <alignment horizontal="left" vertical="top" wrapText="1"/>
      <protection locked="0"/>
    </xf>
    <xf numFmtId="0" fontId="11" fillId="0" borderId="18" xfId="0" applyFont="1" applyBorder="1" applyAlignment="1" applyProtection="1">
      <alignment horizontal="left" vertical="top" wrapText="1"/>
      <protection locked="0"/>
    </xf>
    <xf numFmtId="0" fontId="11" fillId="0" borderId="20" xfId="0" applyFont="1" applyBorder="1" applyAlignment="1" applyProtection="1">
      <alignment horizontal="left" vertical="top" wrapText="1"/>
      <protection locked="0"/>
    </xf>
    <xf numFmtId="0" fontId="0" fillId="0" borderId="3" xfId="0" applyBorder="1" applyAlignment="1" applyProtection="1">
      <alignment horizontal="center" vertical="center"/>
      <protection locked="0"/>
    </xf>
    <xf numFmtId="0" fontId="0" fillId="11" borderId="2" xfId="0" applyFill="1" applyBorder="1" applyAlignment="1">
      <alignment horizontal="center" vertical="center"/>
    </xf>
    <xf numFmtId="0" fontId="0" fillId="11" borderId="50" xfId="0" applyFill="1" applyBorder="1" applyAlignment="1">
      <alignment horizontal="center" vertical="center"/>
    </xf>
    <xf numFmtId="0" fontId="39" fillId="5" borderId="31" xfId="1" applyFont="1" applyFill="1" applyBorder="1" applyAlignment="1">
      <alignment horizontal="center" vertical="center"/>
    </xf>
    <xf numFmtId="0" fontId="39" fillId="5" borderId="32" xfId="1" applyFont="1" applyFill="1" applyBorder="1" applyAlignment="1">
      <alignment horizontal="center" vertical="center"/>
    </xf>
    <xf numFmtId="0" fontId="18" fillId="5" borderId="31" xfId="0" applyFont="1" applyFill="1" applyBorder="1" applyAlignment="1">
      <alignment horizontal="center" vertical="center"/>
    </xf>
    <xf numFmtId="0" fontId="18" fillId="5" borderId="32" xfId="0" applyFont="1" applyFill="1" applyBorder="1" applyAlignment="1">
      <alignment horizontal="center" vertical="center"/>
    </xf>
    <xf numFmtId="0" fontId="25" fillId="5" borderId="31" xfId="0" applyFont="1" applyFill="1" applyBorder="1" applyAlignment="1">
      <alignment horizontal="center" vertical="center"/>
    </xf>
    <xf numFmtId="0" fontId="25" fillId="5" borderId="32" xfId="0" applyFont="1" applyFill="1" applyBorder="1" applyAlignment="1">
      <alignment horizontal="center" vertical="center"/>
    </xf>
    <xf numFmtId="0" fontId="4" fillId="5" borderId="31" xfId="0" applyFont="1" applyFill="1" applyBorder="1" applyAlignment="1">
      <alignment horizontal="center" vertical="center"/>
    </xf>
    <xf numFmtId="0" fontId="4" fillId="5" borderId="32" xfId="0" applyFont="1" applyFill="1" applyBorder="1" applyAlignment="1">
      <alignment horizontal="center" vertical="center"/>
    </xf>
    <xf numFmtId="0" fontId="26" fillId="5" borderId="31" xfId="0" applyFont="1" applyFill="1" applyBorder="1" applyAlignment="1">
      <alignment horizontal="center" vertical="center"/>
    </xf>
    <xf numFmtId="0" fontId="26" fillId="5" borderId="32" xfId="0" applyFont="1" applyFill="1" applyBorder="1" applyAlignment="1">
      <alignment horizontal="center" vertical="center"/>
    </xf>
    <xf numFmtId="0" fontId="27" fillId="5" borderId="31" xfId="0" applyFont="1" applyFill="1" applyBorder="1" applyAlignment="1">
      <alignment horizontal="center" vertical="center"/>
    </xf>
    <xf numFmtId="0" fontId="27" fillId="5" borderId="32" xfId="0" applyFont="1" applyFill="1" applyBorder="1" applyAlignment="1">
      <alignment horizontal="center" vertical="center"/>
    </xf>
    <xf numFmtId="0" fontId="27" fillId="0" borderId="31" xfId="0" applyFont="1" applyBorder="1" applyAlignment="1">
      <alignment horizontal="center" vertical="center"/>
    </xf>
    <xf numFmtId="0" fontId="27" fillId="0" borderId="32" xfId="0" applyFont="1" applyBorder="1" applyAlignment="1">
      <alignment horizontal="center" vertical="center"/>
    </xf>
    <xf numFmtId="0" fontId="53" fillId="0" borderId="31" xfId="0" applyFont="1" applyBorder="1" applyAlignment="1">
      <alignment horizontal="center"/>
    </xf>
    <xf numFmtId="0" fontId="0" fillId="0" borderId="32" xfId="0" applyBorder="1" applyAlignment="1">
      <alignment horizontal="center"/>
    </xf>
    <xf numFmtId="0" fontId="17" fillId="5" borderId="0" xfId="0" applyFont="1" applyFill="1" applyAlignment="1">
      <alignment horizontal="center" vertical="top"/>
    </xf>
    <xf numFmtId="0" fontId="0" fillId="2" borderId="0" xfId="0" applyFill="1" applyAlignment="1">
      <alignment horizontal="left" vertical="top" wrapText="1"/>
    </xf>
    <xf numFmtId="0" fontId="0" fillId="2" borderId="1" xfId="0" applyFill="1" applyBorder="1" applyAlignment="1">
      <alignment horizontal="left" vertical="top" wrapText="1"/>
    </xf>
    <xf numFmtId="0" fontId="56" fillId="2" borderId="0" xfId="0" applyFont="1" applyFill="1" applyAlignment="1">
      <alignment horizontal="left" vertical="top" wrapText="1"/>
    </xf>
    <xf numFmtId="0" fontId="0" fillId="13" borderId="21" xfId="0" applyFill="1" applyBorder="1" applyAlignment="1" applyProtection="1">
      <alignment horizontal="left" vertical="top" wrapText="1"/>
      <protection locked="0"/>
    </xf>
    <xf numFmtId="0" fontId="0" fillId="13" borderId="22" xfId="0" applyFill="1" applyBorder="1" applyAlignment="1" applyProtection="1">
      <alignment horizontal="left" vertical="top" wrapText="1"/>
      <protection locked="0"/>
    </xf>
    <xf numFmtId="0" fontId="0" fillId="13" borderId="23" xfId="0" applyFill="1" applyBorder="1" applyAlignment="1" applyProtection="1">
      <alignment horizontal="left" vertical="top" wrapText="1"/>
      <protection locked="0"/>
    </xf>
    <xf numFmtId="0" fontId="0" fillId="13" borderId="24" xfId="0" applyFill="1" applyBorder="1" applyAlignment="1" applyProtection="1">
      <alignment horizontal="left" vertical="top" wrapText="1"/>
      <protection locked="0"/>
    </xf>
    <xf numFmtId="0" fontId="0" fillId="13" borderId="0" xfId="0" applyFill="1" applyAlignment="1" applyProtection="1">
      <alignment horizontal="left" vertical="top" wrapText="1"/>
      <protection locked="0"/>
    </xf>
    <xf numFmtId="0" fontId="0" fillId="13" borderId="25" xfId="0" applyFill="1" applyBorder="1" applyAlignment="1" applyProtection="1">
      <alignment horizontal="left" vertical="top" wrapText="1"/>
      <protection locked="0"/>
    </xf>
    <xf numFmtId="0" fontId="0" fillId="13" borderId="26" xfId="0" applyFill="1" applyBorder="1" applyAlignment="1" applyProtection="1">
      <alignment horizontal="left" vertical="top" wrapText="1"/>
      <protection locked="0"/>
    </xf>
    <xf numFmtId="0" fontId="0" fillId="13" borderId="27" xfId="0" applyFill="1" applyBorder="1" applyAlignment="1" applyProtection="1">
      <alignment horizontal="left" vertical="top" wrapText="1"/>
      <protection locked="0"/>
    </xf>
    <xf numFmtId="0" fontId="0" fillId="13" borderId="28" xfId="0" applyFill="1" applyBorder="1" applyAlignment="1" applyProtection="1">
      <alignment horizontal="left" vertical="top" wrapText="1"/>
      <protection locked="0"/>
    </xf>
    <xf numFmtId="0" fontId="4" fillId="0" borderId="3" xfId="0" applyFont="1" applyBorder="1" applyAlignment="1">
      <alignment horizontal="left" vertical="top" wrapText="1"/>
    </xf>
    <xf numFmtId="0" fontId="18" fillId="6" borderId="3" xfId="0" applyFont="1" applyFill="1" applyBorder="1" applyAlignment="1">
      <alignment horizontal="left" vertical="top" wrapText="1"/>
    </xf>
    <xf numFmtId="0" fontId="4" fillId="0" borderId="5" xfId="0" applyFont="1" applyBorder="1" applyAlignment="1">
      <alignment horizontal="left" vertical="top" wrapText="1"/>
    </xf>
    <xf numFmtId="0" fontId="18" fillId="0" borderId="3" xfId="0" applyFont="1" applyBorder="1" applyAlignment="1">
      <alignment horizontal="left" vertical="top" wrapText="1"/>
    </xf>
    <xf numFmtId="0" fontId="18" fillId="0" borderId="5" xfId="0" applyFont="1" applyBorder="1" applyAlignment="1">
      <alignment horizontal="left" vertical="top" wrapText="1"/>
    </xf>
    <xf numFmtId="0" fontId="18" fillId="6" borderId="5" xfId="0" applyFont="1" applyFill="1" applyBorder="1" applyAlignment="1">
      <alignment horizontal="left" vertical="top" wrapText="1"/>
    </xf>
    <xf numFmtId="0" fontId="4" fillId="6" borderId="5" xfId="0" applyFont="1" applyFill="1" applyBorder="1" applyAlignment="1">
      <alignment horizontal="left" vertical="top" wrapText="1"/>
    </xf>
    <xf numFmtId="0" fontId="6" fillId="0" borderId="21" xfId="0" applyFont="1" applyBorder="1" applyAlignment="1">
      <alignment horizontal="left" vertical="top"/>
    </xf>
    <xf numFmtId="0" fontId="6" fillId="0" borderId="22" xfId="0" applyFont="1" applyBorder="1" applyAlignment="1">
      <alignment horizontal="left" vertical="top"/>
    </xf>
    <xf numFmtId="0" fontId="6" fillId="0" borderId="23" xfId="0" applyFont="1" applyBorder="1" applyAlignment="1">
      <alignment horizontal="left" vertical="top"/>
    </xf>
    <xf numFmtId="0" fontId="6" fillId="0" borderId="24" xfId="0" applyFont="1" applyBorder="1" applyAlignment="1">
      <alignment horizontal="left" vertical="top"/>
    </xf>
    <xf numFmtId="0" fontId="6" fillId="0" borderId="0" xfId="0" applyFont="1" applyAlignment="1">
      <alignment horizontal="left" vertical="top"/>
    </xf>
    <xf numFmtId="0" fontId="6" fillId="0" borderId="25" xfId="0" applyFont="1" applyBorder="1" applyAlignment="1">
      <alignment horizontal="left" vertical="top"/>
    </xf>
    <xf numFmtId="0" fontId="6" fillId="0" borderId="26" xfId="0" applyFont="1" applyBorder="1" applyAlignment="1">
      <alignment horizontal="left" vertical="top"/>
    </xf>
    <xf numFmtId="0" fontId="6" fillId="0" borderId="27" xfId="0" applyFont="1" applyBorder="1" applyAlignment="1">
      <alignment horizontal="left" vertical="top"/>
    </xf>
    <xf numFmtId="0" fontId="6" fillId="0" borderId="28" xfId="0" applyFont="1" applyBorder="1" applyAlignment="1">
      <alignment horizontal="left" vertical="top"/>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0" xfId="0" applyAlignment="1">
      <alignment horizontal="left" vertical="top" wrapText="1"/>
    </xf>
    <xf numFmtId="0" fontId="0" fillId="0" borderId="25" xfId="0" applyBorder="1" applyAlignment="1">
      <alignment horizontal="left" vertical="top" wrapText="1"/>
    </xf>
    <xf numFmtId="0" fontId="0" fillId="0" borderId="26" xfId="0" applyBorder="1" applyAlignment="1">
      <alignment horizontal="left" vertical="top" wrapText="1"/>
    </xf>
    <xf numFmtId="0" fontId="0" fillId="0" borderId="27" xfId="0" applyBorder="1" applyAlignment="1">
      <alignment horizontal="left" vertical="top" wrapText="1"/>
    </xf>
    <xf numFmtId="0" fontId="0" fillId="0" borderId="28" xfId="0" applyBorder="1" applyAlignment="1">
      <alignment horizontal="left" vertical="top" wrapText="1"/>
    </xf>
    <xf numFmtId="0" fontId="0" fillId="0" borderId="0" xfId="0" applyAlignment="1">
      <alignment horizontal="left" vertical="center"/>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4" fillId="0" borderId="14" xfId="0" applyFont="1" applyBorder="1" applyAlignment="1">
      <alignment horizontal="left" vertical="top" wrapText="1"/>
    </xf>
    <xf numFmtId="0" fontId="4" fillId="0" borderId="1" xfId="0" applyFont="1" applyBorder="1" applyAlignment="1">
      <alignment horizontal="left" vertical="top" wrapText="1"/>
    </xf>
    <xf numFmtId="0" fontId="4" fillId="0" borderId="15" xfId="0" applyFont="1" applyBorder="1" applyAlignment="1">
      <alignment horizontal="left" vertical="top" wrapText="1"/>
    </xf>
    <xf numFmtId="0" fontId="4" fillId="0" borderId="16" xfId="0" applyFont="1" applyBorder="1" applyAlignment="1">
      <alignment horizontal="left" vertical="top" wrapText="1"/>
    </xf>
    <xf numFmtId="0" fontId="4" fillId="0" borderId="0" xfId="0" applyFont="1" applyAlignment="1">
      <alignment horizontal="left" vertical="top" wrapText="1"/>
    </xf>
    <xf numFmtId="0" fontId="4" fillId="0" borderId="17" xfId="0" applyFont="1" applyBorder="1" applyAlignment="1">
      <alignment horizontal="left" vertical="top" wrapText="1"/>
    </xf>
    <xf numFmtId="0" fontId="0" fillId="0" borderId="39" xfId="0" applyBorder="1" applyAlignment="1">
      <alignment horizontal="left" vertical="top" wrapText="1"/>
    </xf>
    <xf numFmtId="0" fontId="0" fillId="0" borderId="38" xfId="0" applyBorder="1" applyAlignment="1">
      <alignment horizontal="left" vertical="top" wrapText="1"/>
    </xf>
    <xf numFmtId="0" fontId="0" fillId="0" borderId="36" xfId="0" applyBorder="1" applyAlignment="1">
      <alignment horizontal="left" vertical="top" wrapText="1"/>
    </xf>
    <xf numFmtId="0" fontId="4" fillId="0" borderId="18" xfId="0" applyFont="1" applyBorder="1" applyAlignment="1">
      <alignment horizontal="left" vertical="top" wrapText="1"/>
    </xf>
    <xf numFmtId="0" fontId="4" fillId="0" borderId="19" xfId="0" applyFont="1" applyBorder="1" applyAlignment="1">
      <alignment horizontal="left" vertical="top" wrapText="1"/>
    </xf>
    <xf numFmtId="0" fontId="4" fillId="0" borderId="20" xfId="0" applyFont="1" applyBorder="1" applyAlignment="1">
      <alignment horizontal="left" vertical="top" wrapText="1"/>
    </xf>
    <xf numFmtId="0" fontId="0" fillId="0" borderId="1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3" xfId="0" applyBorder="1" applyAlignment="1">
      <alignment horizontal="center" vertical="top" wrapText="1"/>
    </xf>
    <xf numFmtId="0" fontId="0" fillId="0" borderId="11" xfId="0" applyBorder="1" applyAlignment="1">
      <alignment horizontal="left"/>
    </xf>
    <xf numFmtId="0" fontId="0" fillId="0" borderId="13" xfId="0" applyBorder="1" applyAlignment="1">
      <alignment horizontal="left"/>
    </xf>
    <xf numFmtId="0" fontId="43" fillId="0" borderId="3" xfId="0" applyFont="1" applyBorder="1" applyAlignment="1">
      <alignment horizontal="left"/>
    </xf>
    <xf numFmtId="0" fontId="0" fillId="0" borderId="17" xfId="0" applyBorder="1" applyAlignment="1">
      <alignment horizontal="left" vertical="top" wrapText="1"/>
    </xf>
    <xf numFmtId="0" fontId="0" fillId="0" borderId="3" xfId="0" applyBorder="1" applyAlignment="1">
      <alignment horizontal="left" vertical="top" wrapText="1"/>
    </xf>
    <xf numFmtId="0" fontId="0" fillId="0" borderId="0" xfId="0" applyAlignment="1">
      <alignment horizontal="left"/>
    </xf>
    <xf numFmtId="164" fontId="0" fillId="0" borderId="11" xfId="0" applyNumberFormat="1" applyBorder="1" applyAlignment="1">
      <alignment horizontal="left" vertical="center" wrapText="1"/>
    </xf>
    <xf numFmtId="164" fontId="0" fillId="0" borderId="12" xfId="0" applyNumberFormat="1" applyBorder="1" applyAlignment="1">
      <alignment horizontal="left" vertical="center" wrapText="1"/>
    </xf>
    <xf numFmtId="164" fontId="0" fillId="0" borderId="13" xfId="0" applyNumberFormat="1" applyBorder="1" applyAlignment="1">
      <alignment horizontal="left" vertical="center" wrapText="1"/>
    </xf>
    <xf numFmtId="164" fontId="0" fillId="0" borderId="0" xfId="0" applyNumberFormat="1" applyAlignment="1">
      <alignment horizontal="left"/>
    </xf>
    <xf numFmtId="0" fontId="0" fillId="0" borderId="12" xfId="0" applyBorder="1" applyAlignment="1">
      <alignment horizontal="left"/>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3" xfId="0" applyBorder="1" applyAlignment="1">
      <alignment horizontal="left" vertical="center"/>
    </xf>
    <xf numFmtId="0" fontId="0" fillId="0" borderId="12" xfId="0" applyBorder="1" applyAlignment="1">
      <alignment horizontal="center" vertical="center"/>
    </xf>
    <xf numFmtId="0" fontId="21" fillId="0" borderId="21" xfId="0" applyFont="1" applyBorder="1" applyAlignment="1" applyProtection="1">
      <alignment horizontal="left" vertical="top" wrapText="1"/>
      <protection locked="0"/>
    </xf>
    <xf numFmtId="0" fontId="21" fillId="0" borderId="22" xfId="0" applyFont="1" applyBorder="1" applyAlignment="1" applyProtection="1">
      <alignment horizontal="left" vertical="top" wrapText="1"/>
      <protection locked="0"/>
    </xf>
    <xf numFmtId="0" fontId="21" fillId="0" borderId="23" xfId="0" applyFont="1" applyBorder="1" applyAlignment="1" applyProtection="1">
      <alignment horizontal="left" vertical="top" wrapText="1"/>
      <protection locked="0"/>
    </xf>
    <xf numFmtId="0" fontId="0" fillId="0" borderId="24"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25" xfId="0" applyBorder="1" applyAlignment="1" applyProtection="1">
      <alignment horizontal="left" vertical="top" wrapText="1"/>
      <protection locked="0"/>
    </xf>
    <xf numFmtId="0" fontId="0" fillId="0" borderId="26" xfId="0" applyBorder="1" applyAlignment="1" applyProtection="1">
      <alignment horizontal="left" vertical="top" wrapText="1"/>
      <protection locked="0"/>
    </xf>
    <xf numFmtId="0" fontId="0" fillId="0" borderId="27" xfId="0" applyBorder="1" applyAlignment="1" applyProtection="1">
      <alignment horizontal="left" vertical="top" wrapText="1"/>
      <protection locked="0"/>
    </xf>
    <xf numFmtId="0" fontId="0" fillId="0" borderId="28" xfId="0" applyBorder="1" applyAlignment="1" applyProtection="1">
      <alignment horizontal="left" vertical="top" wrapText="1"/>
      <protection locked="0"/>
    </xf>
    <xf numFmtId="0" fontId="32" fillId="0" borderId="39" xfId="0" applyFont="1" applyBorder="1" applyAlignment="1" applyProtection="1">
      <alignment horizontal="left" vertical="top" wrapText="1"/>
      <protection locked="0"/>
    </xf>
    <xf numFmtId="0" fontId="32" fillId="0" borderId="38" xfId="0" applyFont="1" applyBorder="1" applyAlignment="1" applyProtection="1">
      <alignment horizontal="left" vertical="top" wrapText="1"/>
      <protection locked="0"/>
    </xf>
    <xf numFmtId="0" fontId="32" fillId="0" borderId="36" xfId="0" applyFont="1" applyBorder="1" applyAlignment="1" applyProtection="1">
      <alignment horizontal="left" vertical="top" wrapText="1"/>
      <protection locked="0"/>
    </xf>
    <xf numFmtId="0" fontId="32" fillId="0" borderId="35" xfId="0" applyFont="1" applyBorder="1" applyAlignment="1" applyProtection="1">
      <alignment horizontal="left" vertical="top" wrapText="1"/>
      <protection locked="0"/>
    </xf>
    <xf numFmtId="0" fontId="0" fillId="0" borderId="77" xfId="0" applyBorder="1" applyAlignment="1" applyProtection="1">
      <alignment horizontal="center" vertical="center"/>
      <protection locked="0"/>
    </xf>
    <xf numFmtId="0" fontId="0" fillId="0" borderId="79" xfId="0" applyBorder="1" applyAlignment="1" applyProtection="1">
      <alignment horizontal="center" vertical="center"/>
      <protection locked="0"/>
    </xf>
    <xf numFmtId="0" fontId="32" fillId="0" borderId="50" xfId="0" applyFont="1" applyBorder="1" applyAlignment="1" applyProtection="1">
      <alignment horizontal="left" vertical="top" wrapText="1"/>
      <protection locked="0"/>
    </xf>
    <xf numFmtId="0" fontId="32" fillId="0" borderId="78" xfId="0" applyFont="1" applyBorder="1" applyAlignment="1" applyProtection="1">
      <alignment horizontal="left" vertical="top" wrapText="1"/>
      <protection locked="0"/>
    </xf>
    <xf numFmtId="0" fontId="32" fillId="0" borderId="3" xfId="0" applyFont="1" applyBorder="1" applyAlignment="1" applyProtection="1">
      <alignment horizontal="left" vertical="top" wrapText="1"/>
      <protection locked="0"/>
    </xf>
    <xf numFmtId="0" fontId="32" fillId="0" borderId="80" xfId="0" applyFont="1" applyBorder="1" applyAlignment="1" applyProtection="1">
      <alignment horizontal="left" vertical="top" wrapText="1"/>
      <protection locked="0"/>
    </xf>
    <xf numFmtId="0" fontId="0" fillId="0" borderId="81" xfId="0" applyBorder="1" applyAlignment="1" applyProtection="1">
      <alignment horizontal="center" vertical="center"/>
      <protection locked="0"/>
    </xf>
    <xf numFmtId="0" fontId="32" fillId="0" borderId="82" xfId="0" applyFont="1" applyBorder="1" applyAlignment="1" applyProtection="1">
      <alignment horizontal="left" vertical="top" wrapText="1"/>
      <protection locked="0"/>
    </xf>
    <xf numFmtId="0" fontId="32" fillId="0" borderId="83" xfId="0" applyFont="1" applyBorder="1" applyAlignment="1" applyProtection="1">
      <alignment horizontal="left" vertical="top" wrapText="1"/>
      <protection locked="0"/>
    </xf>
    <xf numFmtId="0" fontId="28" fillId="22" borderId="85" xfId="0" applyFont="1" applyFill="1" applyBorder="1" applyAlignment="1">
      <alignment horizontal="center" vertical="center" wrapText="1"/>
    </xf>
    <xf numFmtId="0" fontId="28" fillId="22" borderId="86" xfId="0" applyFont="1" applyFill="1" applyBorder="1" applyAlignment="1">
      <alignment horizontal="center" vertical="center" wrapText="1"/>
    </xf>
    <xf numFmtId="0" fontId="29" fillId="0" borderId="11" xfId="0" applyFont="1" applyBorder="1" applyAlignment="1" applyProtection="1">
      <alignment horizontal="center" vertical="center" wrapText="1"/>
      <protection locked="0"/>
    </xf>
    <xf numFmtId="0" fontId="29" fillId="0" borderId="12" xfId="0" applyFont="1" applyBorder="1" applyAlignment="1" applyProtection="1">
      <alignment horizontal="center" vertical="center" wrapText="1"/>
      <protection locked="0"/>
    </xf>
    <xf numFmtId="0" fontId="28" fillId="22" borderId="3" xfId="0" applyFont="1" applyFill="1" applyBorder="1" applyAlignment="1">
      <alignment horizontal="center" vertical="center" wrapText="1"/>
    </xf>
    <xf numFmtId="0" fontId="29" fillId="0" borderId="89" xfId="0" applyFont="1" applyBorder="1" applyAlignment="1" applyProtection="1">
      <alignment horizontal="center" vertical="center" wrapText="1"/>
      <protection locked="0"/>
    </xf>
    <xf numFmtId="0" fontId="29" fillId="0" borderId="90" xfId="0" applyFont="1" applyBorder="1" applyAlignment="1" applyProtection="1">
      <alignment horizontal="center" vertical="center" wrapText="1"/>
      <protection locked="0"/>
    </xf>
    <xf numFmtId="0" fontId="28" fillId="22" borderId="87" xfId="0" applyFont="1" applyFill="1" applyBorder="1" applyAlignment="1">
      <alignment horizontal="center" vertical="center" wrapText="1"/>
    </xf>
    <xf numFmtId="0" fontId="29" fillId="0" borderId="88" xfId="0" applyFont="1" applyBorder="1" applyAlignment="1" applyProtection="1">
      <alignment horizontal="center" vertical="center" wrapText="1"/>
      <protection locked="0"/>
    </xf>
    <xf numFmtId="0" fontId="29" fillId="0" borderId="91" xfId="0" applyFont="1" applyBorder="1" applyAlignment="1" applyProtection="1">
      <alignment horizontal="center" vertical="center" wrapText="1"/>
      <protection locked="0"/>
    </xf>
    <xf numFmtId="0" fontId="31" fillId="0" borderId="33" xfId="0" applyFont="1" applyBorder="1" applyAlignment="1">
      <alignment horizontal="center" vertical="center" wrapText="1"/>
    </xf>
    <xf numFmtId="0" fontId="31" fillId="0" borderId="34" xfId="0" applyFont="1" applyBorder="1" applyAlignment="1">
      <alignment horizontal="center" vertical="center" wrapText="1"/>
    </xf>
    <xf numFmtId="0" fontId="31" fillId="0" borderId="37" xfId="0" applyFont="1" applyBorder="1" applyAlignment="1">
      <alignment horizontal="center" vertical="center" wrapText="1"/>
    </xf>
    <xf numFmtId="0" fontId="31" fillId="0" borderId="33" xfId="0" applyFont="1" applyBorder="1" applyAlignment="1" applyProtection="1">
      <alignment vertical="center" wrapText="1"/>
      <protection locked="0"/>
    </xf>
    <xf numFmtId="0" fontId="31" fillId="0" borderId="37" xfId="0" applyFont="1" applyBorder="1" applyAlignment="1" applyProtection="1">
      <alignment vertical="center" wrapText="1"/>
      <protection locked="0"/>
    </xf>
    <xf numFmtId="0" fontId="0" fillId="0" borderId="11" xfId="0" applyBorder="1" applyAlignment="1" applyProtection="1">
      <alignment horizontal="right"/>
      <protection locked="0"/>
    </xf>
    <xf numFmtId="0" fontId="0" fillId="0" borderId="13" xfId="0" applyBorder="1" applyAlignment="1" applyProtection="1">
      <alignment horizontal="right"/>
      <protection locked="0"/>
    </xf>
    <xf numFmtId="0" fontId="36" fillId="12" borderId="3" xfId="0" applyFont="1" applyFill="1" applyBorder="1" applyAlignment="1">
      <alignment horizontal="center" vertical="center" wrapText="1"/>
    </xf>
    <xf numFmtId="0" fontId="35" fillId="12" borderId="3" xfId="0" applyFont="1" applyFill="1" applyBorder="1" applyAlignment="1">
      <alignment vertical="center" wrapText="1"/>
    </xf>
    <xf numFmtId="0" fontId="36" fillId="12" borderId="2" xfId="0" applyFont="1" applyFill="1" applyBorder="1" applyAlignment="1">
      <alignment horizontal="center" vertical="center" wrapText="1"/>
    </xf>
    <xf numFmtId="0" fontId="36" fillId="12" borderId="50" xfId="0" applyFont="1" applyFill="1" applyBorder="1" applyAlignment="1">
      <alignment horizontal="center" vertical="center" wrapText="1"/>
    </xf>
    <xf numFmtId="0" fontId="8" fillId="14" borderId="33" xfId="0" applyFont="1" applyFill="1" applyBorder="1" applyAlignment="1">
      <alignment horizontal="center" vertical="top" wrapText="1"/>
    </xf>
    <xf numFmtId="0" fontId="8" fillId="14" borderId="37" xfId="0" applyFont="1" applyFill="1" applyBorder="1" applyAlignment="1">
      <alignment horizontal="center" vertical="top" wrapText="1"/>
    </xf>
    <xf numFmtId="0" fontId="8" fillId="15" borderId="38" xfId="0" applyFont="1" applyFill="1" applyBorder="1" applyAlignment="1" applyProtection="1">
      <alignment horizontal="left" vertical="top" wrapText="1"/>
      <protection locked="0"/>
    </xf>
    <xf numFmtId="0" fontId="8" fillId="15" borderId="36" xfId="0" applyFont="1" applyFill="1" applyBorder="1" applyAlignment="1" applyProtection="1">
      <alignment horizontal="left" vertical="top" wrapText="1"/>
      <protection locked="0"/>
    </xf>
    <xf numFmtId="0" fontId="8" fillId="14" borderId="34" xfId="0" applyFont="1" applyFill="1" applyBorder="1" applyAlignment="1">
      <alignment horizontal="center" vertical="top" wrapText="1"/>
    </xf>
    <xf numFmtId="0" fontId="8" fillId="14" borderId="33" xfId="0" applyFont="1" applyFill="1" applyBorder="1" applyAlignment="1">
      <alignment horizontal="left" vertical="top" wrapText="1"/>
    </xf>
    <xf numFmtId="0" fontId="8" fillId="14" borderId="34" xfId="0" applyFont="1" applyFill="1" applyBorder="1" applyAlignment="1">
      <alignment horizontal="left" vertical="top" wrapText="1"/>
    </xf>
    <xf numFmtId="0" fontId="8" fillId="14" borderId="37" xfId="0" applyFont="1" applyFill="1" applyBorder="1" applyAlignment="1">
      <alignment horizontal="left" vertical="top" wrapText="1"/>
    </xf>
    <xf numFmtId="0" fontId="8" fillId="15" borderId="21" xfId="0" applyFont="1" applyFill="1" applyBorder="1" applyAlignment="1" applyProtection="1">
      <alignment horizontal="left" vertical="top" wrapText="1"/>
      <protection locked="0"/>
    </xf>
    <xf numFmtId="0" fontId="8" fillId="15" borderId="22" xfId="0" applyFont="1" applyFill="1" applyBorder="1" applyAlignment="1" applyProtection="1">
      <alignment horizontal="left" vertical="top" wrapText="1"/>
      <protection locked="0"/>
    </xf>
    <xf numFmtId="0" fontId="8" fillId="15" borderId="23" xfId="0" applyFont="1" applyFill="1" applyBorder="1" applyAlignment="1" applyProtection="1">
      <alignment horizontal="left" vertical="top" wrapText="1"/>
      <protection locked="0"/>
    </xf>
    <xf numFmtId="0" fontId="8" fillId="15" borderId="24" xfId="0" applyFont="1" applyFill="1" applyBorder="1" applyAlignment="1" applyProtection="1">
      <alignment horizontal="left" vertical="top" wrapText="1"/>
      <protection locked="0"/>
    </xf>
    <xf numFmtId="0" fontId="8" fillId="15" borderId="0" xfId="0" applyFont="1" applyFill="1" applyAlignment="1" applyProtection="1">
      <alignment horizontal="left" vertical="top" wrapText="1"/>
      <protection locked="0"/>
    </xf>
    <xf numFmtId="0" fontId="8" fillId="15" borderId="25" xfId="0" applyFont="1" applyFill="1" applyBorder="1" applyAlignment="1" applyProtection="1">
      <alignment horizontal="left" vertical="top" wrapText="1"/>
      <protection locked="0"/>
    </xf>
    <xf numFmtId="0" fontId="8" fillId="15" borderId="26" xfId="0" applyFont="1" applyFill="1" applyBorder="1" applyAlignment="1" applyProtection="1">
      <alignment horizontal="left" vertical="top" wrapText="1"/>
      <protection locked="0"/>
    </xf>
    <xf numFmtId="0" fontId="8" fillId="15" borderId="27" xfId="0" applyFont="1" applyFill="1" applyBorder="1" applyAlignment="1" applyProtection="1">
      <alignment horizontal="left" vertical="top" wrapText="1"/>
      <protection locked="0"/>
    </xf>
    <xf numFmtId="0" fontId="8" fillId="15" borderId="28" xfId="0" applyFont="1" applyFill="1" applyBorder="1" applyAlignment="1" applyProtection="1">
      <alignment horizontal="left" vertical="top" wrapText="1"/>
      <protection locked="0"/>
    </xf>
    <xf numFmtId="0" fontId="47" fillId="15" borderId="60" xfId="0" applyFont="1" applyFill="1" applyBorder="1" applyAlignment="1" applyProtection="1">
      <alignment horizontal="left" vertical="top" wrapText="1"/>
      <protection locked="0"/>
    </xf>
    <xf numFmtId="0" fontId="47" fillId="15" borderId="61" xfId="0" applyFont="1" applyFill="1" applyBorder="1" applyAlignment="1" applyProtection="1">
      <alignment horizontal="left" vertical="top" wrapText="1"/>
      <protection locked="0"/>
    </xf>
    <xf numFmtId="0" fontId="47" fillId="15" borderId="62" xfId="0" applyFont="1" applyFill="1" applyBorder="1" applyAlignment="1" applyProtection="1">
      <alignment horizontal="left" vertical="top" wrapText="1"/>
      <protection locked="0"/>
    </xf>
    <xf numFmtId="0" fontId="47" fillId="15" borderId="39" xfId="0" applyFont="1" applyFill="1" applyBorder="1" applyAlignment="1" applyProtection="1">
      <alignment horizontal="left" vertical="top" wrapText="1"/>
      <protection locked="0"/>
    </xf>
    <xf numFmtId="0" fontId="47" fillId="15" borderId="38" xfId="0" applyFont="1" applyFill="1" applyBorder="1" applyAlignment="1" applyProtection="1">
      <alignment horizontal="left" vertical="top" wrapText="1"/>
      <protection locked="0"/>
    </xf>
    <xf numFmtId="0" fontId="47" fillId="15" borderId="36" xfId="0" applyFont="1" applyFill="1" applyBorder="1" applyAlignment="1" applyProtection="1">
      <alignment horizontal="left" vertical="top" wrapText="1"/>
      <protection locked="0"/>
    </xf>
    <xf numFmtId="0" fontId="8" fillId="14" borderId="39" xfId="0" applyFont="1" applyFill="1" applyBorder="1" applyAlignment="1">
      <alignment horizontal="center" vertical="center" wrapText="1"/>
    </xf>
    <xf numFmtId="0" fontId="8" fillId="14" borderId="38" xfId="0" applyFont="1" applyFill="1" applyBorder="1" applyAlignment="1">
      <alignment horizontal="center" vertical="center" wrapText="1"/>
    </xf>
    <xf numFmtId="0" fontId="8" fillId="14" borderId="36" xfId="0" applyFont="1" applyFill="1" applyBorder="1" applyAlignment="1">
      <alignment horizontal="center" vertical="center" wrapText="1"/>
    </xf>
    <xf numFmtId="0" fontId="8" fillId="16" borderId="39" xfId="0" applyFont="1" applyFill="1" applyBorder="1" applyAlignment="1">
      <alignment horizontal="center" vertical="center" wrapText="1"/>
    </xf>
    <xf numFmtId="0" fontId="8" fillId="16" borderId="38" xfId="0" applyFont="1" applyFill="1" applyBorder="1" applyAlignment="1">
      <alignment horizontal="center" vertical="center" wrapText="1"/>
    </xf>
    <xf numFmtId="0" fontId="8" fillId="16" borderId="36" xfId="0" applyFont="1" applyFill="1" applyBorder="1" applyAlignment="1">
      <alignment horizontal="center" vertical="center" wrapText="1"/>
    </xf>
    <xf numFmtId="0" fontId="8" fillId="15" borderId="38" xfId="0" applyFont="1" applyFill="1" applyBorder="1" applyAlignment="1">
      <alignment horizontal="left" vertical="top" wrapText="1"/>
    </xf>
    <xf numFmtId="0" fontId="8" fillId="15" borderId="36" xfId="0" applyFont="1" applyFill="1" applyBorder="1" applyAlignment="1">
      <alignment horizontal="left" vertical="top" wrapText="1"/>
    </xf>
    <xf numFmtId="0" fontId="8" fillId="14" borderId="21" xfId="0" applyFont="1" applyFill="1" applyBorder="1" applyAlignment="1">
      <alignment horizontal="left" vertical="top" wrapText="1"/>
    </xf>
    <xf numFmtId="0" fontId="8" fillId="14" borderId="22" xfId="0" applyFont="1" applyFill="1" applyBorder="1" applyAlignment="1">
      <alignment horizontal="left" vertical="top" wrapText="1"/>
    </xf>
    <xf numFmtId="0" fontId="8" fillId="14" borderId="23" xfId="0" applyFont="1" applyFill="1" applyBorder="1" applyAlignment="1">
      <alignment horizontal="left" vertical="top" wrapText="1"/>
    </xf>
    <xf numFmtId="0" fontId="8" fillId="15" borderId="56" xfId="0" applyFont="1" applyFill="1" applyBorder="1" applyAlignment="1" applyProtection="1">
      <alignment horizontal="left" vertical="top" wrapText="1"/>
      <protection locked="0"/>
    </xf>
    <xf numFmtId="0" fontId="8" fillId="15" borderId="57" xfId="0" applyFont="1" applyFill="1" applyBorder="1" applyAlignment="1" applyProtection="1">
      <alignment horizontal="left" vertical="top" wrapText="1"/>
      <protection locked="0"/>
    </xf>
    <xf numFmtId="0" fontId="8" fillId="15" borderId="58" xfId="0" applyFont="1" applyFill="1" applyBorder="1" applyAlignment="1" applyProtection="1">
      <alignment horizontal="left" vertical="top" wrapText="1"/>
      <protection locked="0"/>
    </xf>
    <xf numFmtId="0" fontId="8" fillId="15" borderId="59" xfId="0" applyFont="1" applyFill="1" applyBorder="1" applyAlignment="1" applyProtection="1">
      <alignment horizontal="left" vertical="top" wrapText="1"/>
      <protection locked="0"/>
    </xf>
    <xf numFmtId="0" fontId="8" fillId="15" borderId="60" xfId="0" applyFont="1" applyFill="1" applyBorder="1" applyAlignment="1" applyProtection="1">
      <alignment horizontal="left" vertical="top" wrapText="1"/>
      <protection locked="0"/>
    </xf>
    <xf numFmtId="0" fontId="8" fillId="15" borderId="61" xfId="0" applyFont="1" applyFill="1" applyBorder="1" applyAlignment="1" applyProtection="1">
      <alignment horizontal="left" vertical="top" wrapText="1"/>
      <protection locked="0"/>
    </xf>
    <xf numFmtId="0" fontId="8" fillId="15" borderId="62" xfId="0" applyFont="1" applyFill="1" applyBorder="1" applyAlignment="1" applyProtection="1">
      <alignment horizontal="left" vertical="top" wrapText="1"/>
      <protection locked="0"/>
    </xf>
    <xf numFmtId="0" fontId="8" fillId="14" borderId="24" xfId="0" applyFont="1" applyFill="1" applyBorder="1" applyAlignment="1">
      <alignment horizontal="left" vertical="top" wrapText="1"/>
    </xf>
    <xf numFmtId="0" fontId="8" fillId="14" borderId="0" xfId="0" applyFont="1" applyFill="1" applyAlignment="1">
      <alignment horizontal="left" vertical="top" wrapText="1"/>
    </xf>
    <xf numFmtId="0" fontId="8" fillId="14" borderId="25" xfId="0" applyFont="1" applyFill="1" applyBorder="1" applyAlignment="1">
      <alignment horizontal="left" vertical="top" wrapText="1"/>
    </xf>
    <xf numFmtId="0" fontId="8" fillId="14" borderId="26" xfId="0" applyFont="1" applyFill="1" applyBorder="1" applyAlignment="1">
      <alignment horizontal="left" vertical="top" wrapText="1"/>
    </xf>
    <xf numFmtId="0" fontId="8" fillId="14" borderId="27" xfId="0" applyFont="1" applyFill="1" applyBorder="1" applyAlignment="1">
      <alignment horizontal="left" vertical="top" wrapText="1"/>
    </xf>
    <xf numFmtId="0" fontId="8" fillId="14" borderId="28" xfId="0" applyFont="1" applyFill="1" applyBorder="1" applyAlignment="1">
      <alignment horizontal="left" vertical="top" wrapText="1"/>
    </xf>
    <xf numFmtId="0" fontId="8" fillId="15" borderId="39" xfId="0" applyFont="1" applyFill="1" applyBorder="1" applyAlignment="1" applyProtection="1">
      <alignment horizontal="left" vertical="top" wrapText="1"/>
      <protection locked="0"/>
    </xf>
    <xf numFmtId="0" fontId="8" fillId="15" borderId="0" xfId="0" applyFont="1" applyFill="1" applyAlignment="1">
      <alignment horizontal="center" vertical="center" wrapText="1"/>
    </xf>
    <xf numFmtId="0" fontId="44" fillId="15" borderId="0" xfId="0" applyFont="1" applyFill="1" applyAlignment="1">
      <alignment horizontal="right" vertical="center" wrapText="1"/>
    </xf>
    <xf numFmtId="0" fontId="44" fillId="14" borderId="22" xfId="0" applyFont="1" applyFill="1" applyBorder="1" applyAlignment="1">
      <alignment horizontal="center" vertical="center" wrapText="1"/>
    </xf>
    <xf numFmtId="0" fontId="44" fillId="14" borderId="27" xfId="0" applyFont="1" applyFill="1" applyBorder="1" applyAlignment="1">
      <alignment horizontal="center" vertical="center" wrapText="1"/>
    </xf>
    <xf numFmtId="0" fontId="44" fillId="14" borderId="33" xfId="0" applyFont="1" applyFill="1" applyBorder="1" applyAlignment="1">
      <alignment horizontal="center" vertical="center" wrapText="1"/>
    </xf>
    <xf numFmtId="0" fontId="44" fillId="14" borderId="37" xfId="0" applyFont="1" applyFill="1" applyBorder="1" applyAlignment="1">
      <alignment horizontal="center" vertical="center" wrapText="1"/>
    </xf>
    <xf numFmtId="0" fontId="44" fillId="14" borderId="39" xfId="0" applyFont="1" applyFill="1" applyBorder="1" applyAlignment="1">
      <alignment horizontal="center" vertical="center" wrapText="1"/>
    </xf>
    <xf numFmtId="0" fontId="44" fillId="14" borderId="38" xfId="0" applyFont="1" applyFill="1" applyBorder="1" applyAlignment="1">
      <alignment horizontal="center" vertical="center" wrapText="1"/>
    </xf>
    <xf numFmtId="0" fontId="44" fillId="14" borderId="36" xfId="0" applyFont="1" applyFill="1" applyBorder="1" applyAlignment="1">
      <alignment horizontal="center" vertical="center" wrapText="1"/>
    </xf>
    <xf numFmtId="0" fontId="46" fillId="15" borderId="24" xfId="0" applyFont="1" applyFill="1" applyBorder="1" applyAlignment="1">
      <alignment horizontal="left" vertical="center" wrapText="1"/>
    </xf>
    <xf numFmtId="0" fontId="46" fillId="15" borderId="0" xfId="0" applyFont="1" applyFill="1" applyAlignment="1">
      <alignment horizontal="left" vertical="center" wrapText="1"/>
    </xf>
    <xf numFmtId="0" fontId="46" fillId="15" borderId="25" xfId="0" applyFont="1" applyFill="1" applyBorder="1" applyAlignment="1">
      <alignment horizontal="left" vertical="center" wrapText="1"/>
    </xf>
    <xf numFmtId="0" fontId="46" fillId="15" borderId="26" xfId="0" applyFont="1" applyFill="1" applyBorder="1" applyAlignment="1">
      <alignment horizontal="left" vertical="center" wrapText="1"/>
    </xf>
    <xf numFmtId="0" fontId="46" fillId="15" borderId="27" xfId="0" applyFont="1" applyFill="1" applyBorder="1" applyAlignment="1">
      <alignment horizontal="left" vertical="center" wrapText="1"/>
    </xf>
    <xf numFmtId="0" fontId="46" fillId="15" borderId="28" xfId="0" applyFont="1" applyFill="1" applyBorder="1" applyAlignment="1">
      <alignment horizontal="left" vertical="center" wrapText="1"/>
    </xf>
    <xf numFmtId="0" fontId="47" fillId="15" borderId="70" xfId="0" applyFont="1" applyFill="1" applyBorder="1" applyAlignment="1" applyProtection="1">
      <alignment horizontal="left" vertical="top" wrapText="1"/>
      <protection locked="0"/>
    </xf>
    <xf numFmtId="0" fontId="47" fillId="15" borderId="71" xfId="0" applyFont="1" applyFill="1" applyBorder="1" applyAlignment="1" applyProtection="1">
      <alignment horizontal="left" vertical="top" wrapText="1"/>
      <protection locked="0"/>
    </xf>
    <xf numFmtId="0" fontId="47" fillId="15" borderId="72" xfId="0" applyFont="1" applyFill="1" applyBorder="1" applyAlignment="1" applyProtection="1">
      <alignment horizontal="left" vertical="top" wrapText="1"/>
      <protection locked="0"/>
    </xf>
    <xf numFmtId="0" fontId="8" fillId="15" borderId="39" xfId="0" applyFont="1" applyFill="1" applyBorder="1" applyAlignment="1" applyProtection="1">
      <alignment horizontal="center" vertical="center" wrapText="1"/>
      <protection locked="0"/>
    </xf>
    <xf numFmtId="0" fontId="8" fillId="15" borderId="38" xfId="0" applyFont="1" applyFill="1" applyBorder="1" applyAlignment="1" applyProtection="1">
      <alignment horizontal="center" vertical="center" wrapText="1"/>
      <protection locked="0"/>
    </xf>
    <xf numFmtId="0" fontId="8" fillId="15" borderId="36" xfId="0" applyFont="1" applyFill="1" applyBorder="1" applyAlignment="1" applyProtection="1">
      <alignment horizontal="center" vertical="center" wrapText="1"/>
      <protection locked="0"/>
    </xf>
    <xf numFmtId="0" fontId="8" fillId="15" borderId="74" xfId="0" applyFont="1" applyFill="1" applyBorder="1" applyAlignment="1" applyProtection="1">
      <alignment horizontal="center" vertical="center" wrapText="1"/>
      <protection locked="0"/>
    </xf>
    <xf numFmtId="0" fontId="8" fillId="15" borderId="75" xfId="0" applyFont="1" applyFill="1" applyBorder="1" applyAlignment="1" applyProtection="1">
      <alignment horizontal="center" vertical="center" wrapText="1"/>
      <protection locked="0"/>
    </xf>
    <xf numFmtId="0" fontId="8" fillId="15" borderId="76" xfId="0" applyFont="1" applyFill="1" applyBorder="1" applyAlignment="1" applyProtection="1">
      <alignment horizontal="center" vertical="center" wrapText="1"/>
      <protection locked="0"/>
    </xf>
    <xf numFmtId="0" fontId="8" fillId="15" borderId="73" xfId="0" applyFont="1" applyFill="1" applyBorder="1" applyAlignment="1" applyProtection="1">
      <alignment horizontal="center" vertical="center" wrapText="1"/>
      <protection locked="0"/>
    </xf>
    <xf numFmtId="0" fontId="44" fillId="14" borderId="21" xfId="0" applyFont="1" applyFill="1" applyBorder="1" applyAlignment="1">
      <alignment horizontal="center" vertical="center"/>
    </xf>
    <xf numFmtId="0" fontId="44" fillId="14" borderId="22" xfId="0" applyFont="1" applyFill="1" applyBorder="1" applyAlignment="1">
      <alignment horizontal="center" vertical="center"/>
    </xf>
    <xf numFmtId="0" fontId="44" fillId="14" borderId="23" xfId="0" applyFont="1" applyFill="1" applyBorder="1" applyAlignment="1">
      <alignment horizontal="center" vertical="center"/>
    </xf>
    <xf numFmtId="0" fontId="44" fillId="14" borderId="26" xfId="0" applyFont="1" applyFill="1" applyBorder="1" applyAlignment="1">
      <alignment horizontal="center" vertical="center"/>
    </xf>
    <xf numFmtId="0" fontId="44" fillId="14" borderId="27" xfId="0" applyFont="1" applyFill="1" applyBorder="1" applyAlignment="1">
      <alignment horizontal="center" vertical="center"/>
    </xf>
    <xf numFmtId="0" fontId="44" fillId="14" borderId="28" xfId="0" applyFont="1" applyFill="1" applyBorder="1" applyAlignment="1">
      <alignment horizontal="center" vertical="center"/>
    </xf>
    <xf numFmtId="0" fontId="44" fillId="14" borderId="23" xfId="0" applyFont="1" applyFill="1" applyBorder="1" applyAlignment="1">
      <alignment horizontal="center" vertical="center" wrapText="1"/>
    </xf>
    <xf numFmtId="0" fontId="44" fillId="14" borderId="28" xfId="0" applyFont="1" applyFill="1" applyBorder="1" applyAlignment="1">
      <alignment horizontal="center" vertical="center" wrapText="1"/>
    </xf>
    <xf numFmtId="0" fontId="8" fillId="15" borderId="21" xfId="0" applyFont="1" applyFill="1" applyBorder="1" applyAlignment="1" applyProtection="1">
      <alignment horizontal="center" vertical="center" wrapText="1"/>
      <protection locked="0"/>
    </xf>
    <xf numFmtId="0" fontId="8" fillId="15" borderId="22" xfId="0" applyFont="1" applyFill="1" applyBorder="1" applyAlignment="1" applyProtection="1">
      <alignment horizontal="center" vertical="center" wrapText="1"/>
      <protection locked="0"/>
    </xf>
    <xf numFmtId="0" fontId="8" fillId="15" borderId="23" xfId="0" applyFont="1" applyFill="1" applyBorder="1" applyAlignment="1" applyProtection="1">
      <alignment horizontal="center" vertical="center" wrapText="1"/>
      <protection locked="0"/>
    </xf>
    <xf numFmtId="0" fontId="8" fillId="14" borderId="39" xfId="0" applyFont="1" applyFill="1" applyBorder="1" applyAlignment="1">
      <alignment horizontal="left" vertical="top"/>
    </xf>
    <xf numFmtId="0" fontId="8" fillId="14" borderId="38" xfId="0" applyFont="1" applyFill="1" applyBorder="1" applyAlignment="1">
      <alignment horizontal="left" vertical="top"/>
    </xf>
    <xf numFmtId="0" fontId="8" fillId="14" borderId="36" xfId="0" applyFont="1" applyFill="1" applyBorder="1" applyAlignment="1">
      <alignment horizontal="left" vertical="top"/>
    </xf>
    <xf numFmtId="0" fontId="47" fillId="15" borderId="26" xfId="0" applyFont="1" applyFill="1" applyBorder="1" applyAlignment="1" applyProtection="1">
      <alignment horizontal="left" vertical="top"/>
      <protection locked="0"/>
    </xf>
    <xf numFmtId="0" fontId="47" fillId="15" borderId="27" xfId="0" applyFont="1" applyFill="1" applyBorder="1" applyAlignment="1" applyProtection="1">
      <alignment horizontal="left" vertical="top"/>
      <protection locked="0"/>
    </xf>
    <xf numFmtId="0" fontId="47" fillId="15" borderId="28" xfId="0" applyFont="1" applyFill="1" applyBorder="1" applyAlignment="1" applyProtection="1">
      <alignment horizontal="left" vertical="top"/>
      <protection locked="0"/>
    </xf>
    <xf numFmtId="0" fontId="8" fillId="14" borderId="39" xfId="0" applyFont="1" applyFill="1" applyBorder="1" applyAlignment="1">
      <alignment horizontal="left" vertical="top" wrapText="1"/>
    </xf>
    <xf numFmtId="0" fontId="8" fillId="14" borderId="36" xfId="0" applyFont="1" applyFill="1" applyBorder="1" applyAlignment="1">
      <alignment horizontal="left" vertical="top" wrapText="1"/>
    </xf>
    <xf numFmtId="0" fontId="8" fillId="0" borderId="39" xfId="0" applyFont="1" applyBorder="1" applyAlignment="1" applyProtection="1">
      <alignment horizontal="center" vertical="top" wrapText="1"/>
      <protection locked="0"/>
    </xf>
    <xf numFmtId="0" fontId="8" fillId="0" borderId="38" xfId="0" applyFont="1" applyBorder="1" applyAlignment="1" applyProtection="1">
      <alignment horizontal="center" vertical="top" wrapText="1"/>
      <protection locked="0"/>
    </xf>
    <xf numFmtId="0" fontId="8" fillId="0" borderId="36" xfId="0" applyFont="1" applyBorder="1" applyAlignment="1" applyProtection="1">
      <alignment horizontal="center" vertical="top" wrapText="1"/>
      <protection locked="0"/>
    </xf>
    <xf numFmtId="0" fontId="8" fillId="14" borderId="33" xfId="0" applyFont="1" applyFill="1" applyBorder="1" applyAlignment="1">
      <alignment horizontal="center" vertical="top"/>
    </xf>
    <xf numFmtId="0" fontId="8" fillId="14" borderId="34" xfId="0" applyFont="1" applyFill="1" applyBorder="1" applyAlignment="1">
      <alignment horizontal="center" vertical="top"/>
    </xf>
    <xf numFmtId="0" fontId="8" fillId="14" borderId="37" xfId="0" applyFont="1" applyFill="1" applyBorder="1" applyAlignment="1">
      <alignment horizontal="center" vertical="top"/>
    </xf>
    <xf numFmtId="0" fontId="47" fillId="15" borderId="21" xfId="0" applyFont="1" applyFill="1" applyBorder="1" applyAlignment="1" applyProtection="1">
      <alignment horizontal="left" vertical="top"/>
      <protection locked="0"/>
    </xf>
    <xf numFmtId="0" fontId="47" fillId="15" borderId="22" xfId="0" applyFont="1" applyFill="1" applyBorder="1" applyAlignment="1" applyProtection="1">
      <alignment horizontal="left" vertical="top"/>
      <protection locked="0"/>
    </xf>
    <xf numFmtId="0" fontId="47" fillId="15" borderId="23" xfId="0" applyFont="1" applyFill="1" applyBorder="1" applyAlignment="1" applyProtection="1">
      <alignment horizontal="left" vertical="top"/>
      <protection locked="0"/>
    </xf>
    <xf numFmtId="0" fontId="47" fillId="15" borderId="24" xfId="0" applyFont="1" applyFill="1" applyBorder="1" applyAlignment="1" applyProtection="1">
      <alignment horizontal="left" vertical="top"/>
      <protection locked="0"/>
    </xf>
    <xf numFmtId="0" fontId="47" fillId="15" borderId="0" xfId="0" applyFont="1" applyFill="1" applyAlignment="1" applyProtection="1">
      <alignment horizontal="left" vertical="top"/>
      <protection locked="0"/>
    </xf>
    <xf numFmtId="0" fontId="47" fillId="15" borderId="25" xfId="0" applyFont="1" applyFill="1" applyBorder="1" applyAlignment="1" applyProtection="1">
      <alignment horizontal="left" vertical="top"/>
      <protection locked="0"/>
    </xf>
    <xf numFmtId="0" fontId="44" fillId="15" borderId="24" xfId="0" applyFont="1" applyFill="1" applyBorder="1" applyAlignment="1">
      <alignment horizontal="left" wrapText="1"/>
    </xf>
    <xf numFmtId="0" fontId="44" fillId="15" borderId="0" xfId="0" applyFont="1" applyFill="1" applyAlignment="1">
      <alignment horizontal="left" wrapText="1"/>
    </xf>
    <xf numFmtId="0" fontId="44" fillId="15" borderId="0" xfId="0" applyFont="1" applyFill="1" applyAlignment="1">
      <alignment horizontal="center" vertical="center" wrapText="1"/>
    </xf>
    <xf numFmtId="0" fontId="44" fillId="15" borderId="25" xfId="0" applyFont="1" applyFill="1" applyBorder="1" applyAlignment="1">
      <alignment horizontal="center" vertical="center" wrapText="1"/>
    </xf>
    <xf numFmtId="0" fontId="46" fillId="15" borderId="24" xfId="0" applyFont="1" applyFill="1" applyBorder="1" applyAlignment="1">
      <alignment horizontal="center" vertical="center" wrapText="1"/>
    </xf>
    <xf numFmtId="0" fontId="46" fillId="15" borderId="0" xfId="0" applyFont="1" applyFill="1" applyAlignment="1">
      <alignment horizontal="center" vertical="center" wrapText="1"/>
    </xf>
    <xf numFmtId="0" fontId="44" fillId="14" borderId="33" xfId="0" applyFont="1" applyFill="1" applyBorder="1" applyAlignment="1">
      <alignment horizontal="center" vertical="top" wrapText="1"/>
    </xf>
    <xf numFmtId="0" fontId="44" fillId="14" borderId="34" xfId="0" applyFont="1" applyFill="1" applyBorder="1" applyAlignment="1">
      <alignment horizontal="center" vertical="top" wrapText="1"/>
    </xf>
    <xf numFmtId="0" fontId="44" fillId="14" borderId="37" xfId="0" applyFont="1" applyFill="1" applyBorder="1" applyAlignment="1">
      <alignment horizontal="center" vertical="top" wrapText="1"/>
    </xf>
    <xf numFmtId="0" fontId="44" fillId="14" borderId="22" xfId="0" applyFont="1" applyFill="1" applyBorder="1" applyAlignment="1">
      <alignment horizontal="left" vertical="top" wrapText="1"/>
    </xf>
    <xf numFmtId="0" fontId="44" fillId="14" borderId="23" xfId="0" applyFont="1" applyFill="1" applyBorder="1" applyAlignment="1">
      <alignment horizontal="left" vertical="top" wrapText="1"/>
    </xf>
    <xf numFmtId="0" fontId="44" fillId="14" borderId="0" xfId="0" applyFont="1" applyFill="1" applyAlignment="1">
      <alignment horizontal="left" vertical="top" wrapText="1"/>
    </xf>
    <xf numFmtId="0" fontId="44" fillId="14" borderId="25" xfId="0" applyFont="1" applyFill="1" applyBorder="1" applyAlignment="1">
      <alignment horizontal="left" vertical="top" wrapText="1"/>
    </xf>
    <xf numFmtId="0" fontId="44" fillId="14" borderId="0" xfId="0" applyFont="1" applyFill="1" applyAlignment="1">
      <alignment horizontal="center" vertical="center" wrapText="1"/>
    </xf>
    <xf numFmtId="0" fontId="44" fillId="14" borderId="25" xfId="0" applyFont="1" applyFill="1" applyBorder="1" applyAlignment="1">
      <alignment horizontal="center" vertical="center" wrapText="1"/>
    </xf>
    <xf numFmtId="0" fontId="44" fillId="14" borderId="44" xfId="0" applyFont="1" applyFill="1" applyBorder="1" applyAlignment="1">
      <alignment horizontal="center" vertical="center" wrapText="1"/>
    </xf>
    <xf numFmtId="0" fontId="44" fillId="14" borderId="45" xfId="0" applyFont="1" applyFill="1" applyBorder="1" applyAlignment="1">
      <alignment horizontal="center" vertical="center" wrapText="1"/>
    </xf>
    <xf numFmtId="0" fontId="44" fillId="14" borderId="49" xfId="0" applyFont="1" applyFill="1" applyBorder="1" applyAlignment="1">
      <alignment horizontal="center" vertical="center" wrapText="1"/>
    </xf>
    <xf numFmtId="0" fontId="44" fillId="14" borderId="47" xfId="0" applyFont="1" applyFill="1" applyBorder="1" applyAlignment="1">
      <alignment horizontal="center" vertical="center" wrapText="1"/>
    </xf>
    <xf numFmtId="0" fontId="44" fillId="14" borderId="43" xfId="0" applyFont="1" applyFill="1" applyBorder="1" applyAlignment="1">
      <alignment horizontal="center" vertical="center" wrapText="1"/>
    </xf>
    <xf numFmtId="0" fontId="44" fillId="14" borderId="63" xfId="0" applyFont="1" applyFill="1" applyBorder="1" applyAlignment="1">
      <alignment horizontal="center" vertical="center" wrapText="1"/>
    </xf>
    <xf numFmtId="0" fontId="44" fillId="14" borderId="64" xfId="0" applyFont="1" applyFill="1" applyBorder="1" applyAlignment="1">
      <alignment horizontal="center" vertical="center" wrapText="1"/>
    </xf>
    <xf numFmtId="0" fontId="44" fillId="14" borderId="65" xfId="0" applyFont="1" applyFill="1" applyBorder="1" applyAlignment="1">
      <alignment horizontal="center" vertical="center" wrapText="1"/>
    </xf>
    <xf numFmtId="0" fontId="44" fillId="14" borderId="40" xfId="0" applyFont="1" applyFill="1" applyBorder="1" applyAlignment="1">
      <alignment horizontal="center" vertical="center" wrapText="1"/>
    </xf>
    <xf numFmtId="0" fontId="44" fillId="14" borderId="42" xfId="0" applyFont="1" applyFill="1" applyBorder="1" applyAlignment="1">
      <alignment horizontal="center" vertical="center" wrapText="1"/>
    </xf>
    <xf numFmtId="0" fontId="44" fillId="14" borderId="41" xfId="0" applyFont="1" applyFill="1" applyBorder="1" applyAlignment="1">
      <alignment horizontal="center" vertical="center" wrapText="1"/>
    </xf>
    <xf numFmtId="0" fontId="30" fillId="0" borderId="33" xfId="0" applyFont="1" applyBorder="1" applyAlignment="1">
      <alignment horizontal="center" vertical="center" wrapText="1"/>
    </xf>
    <xf numFmtId="0" fontId="30" fillId="0" borderId="34" xfId="0" applyFont="1" applyBorder="1" applyAlignment="1">
      <alignment horizontal="center" vertical="center" wrapText="1"/>
    </xf>
    <xf numFmtId="0" fontId="30" fillId="0" borderId="37" xfId="0" applyFont="1" applyBorder="1" applyAlignment="1">
      <alignment horizontal="center" vertical="center" wrapText="1"/>
    </xf>
    <xf numFmtId="0" fontId="59" fillId="0" borderId="21" xfId="0" applyFont="1" applyBorder="1" applyAlignment="1">
      <alignment vertical="center" wrapText="1"/>
    </xf>
    <xf numFmtId="0" fontId="59" fillId="0" borderId="22" xfId="0" applyFont="1" applyBorder="1" applyAlignment="1">
      <alignment vertical="center" wrapText="1"/>
    </xf>
    <xf numFmtId="0" fontId="59" fillId="0" borderId="23" xfId="0" applyFont="1" applyBorder="1" applyAlignment="1">
      <alignment vertical="center" wrapText="1"/>
    </xf>
    <xf numFmtId="0" fontId="59" fillId="0" borderId="26" xfId="0" applyFont="1" applyBorder="1" applyAlignment="1">
      <alignment vertical="center" wrapText="1"/>
    </xf>
    <xf numFmtId="0" fontId="59" fillId="0" borderId="27" xfId="0" applyFont="1" applyBorder="1" applyAlignment="1">
      <alignment vertical="center" wrapText="1"/>
    </xf>
    <xf numFmtId="0" fontId="59" fillId="0" borderId="28" xfId="0" applyFont="1" applyBorder="1" applyAlignment="1">
      <alignment vertical="center" wrapText="1"/>
    </xf>
    <xf numFmtId="0" fontId="30" fillId="0" borderId="33" xfId="0" applyFont="1" applyBorder="1" applyAlignment="1">
      <alignment horizontal="center" vertical="center" textRotation="90" wrapText="1"/>
    </xf>
    <xf numFmtId="0" fontId="30" fillId="0" borderId="37" xfId="0" applyFont="1" applyBorder="1" applyAlignment="1">
      <alignment horizontal="center" vertical="center" textRotation="90" wrapText="1"/>
    </xf>
    <xf numFmtId="0" fontId="30" fillId="0" borderId="39"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36" xfId="0" applyFont="1" applyBorder="1" applyAlignment="1">
      <alignment horizontal="center" vertical="center" wrapText="1"/>
    </xf>
    <xf numFmtId="0" fontId="24" fillId="22" borderId="33" xfId="0" applyFont="1" applyFill="1" applyBorder="1" applyAlignment="1">
      <alignment vertical="center" wrapText="1"/>
    </xf>
    <xf numFmtId="0" fontId="24" fillId="22" borderId="37" xfId="0" applyFont="1" applyFill="1" applyBorder="1" applyAlignment="1">
      <alignment vertical="center" wrapText="1"/>
    </xf>
    <xf numFmtId="0" fontId="24" fillId="22" borderId="39" xfId="0" applyFont="1" applyFill="1" applyBorder="1" applyAlignment="1">
      <alignment horizontal="center" vertical="center" wrapText="1"/>
    </xf>
    <xf numFmtId="0" fontId="24" fillId="22" borderId="38" xfId="0" applyFont="1" applyFill="1" applyBorder="1" applyAlignment="1">
      <alignment horizontal="center" vertical="center" wrapText="1"/>
    </xf>
    <xf numFmtId="0" fontId="24" fillId="22" borderId="36" xfId="0" applyFont="1" applyFill="1" applyBorder="1" applyAlignment="1">
      <alignment horizontal="center" vertical="center" wrapText="1"/>
    </xf>
    <xf numFmtId="0" fontId="24" fillId="22" borderId="33" xfId="0" applyFont="1" applyFill="1" applyBorder="1" applyAlignment="1">
      <alignment horizontal="center" vertical="center" wrapText="1"/>
    </xf>
    <xf numFmtId="0" fontId="24" fillId="22" borderId="37" xfId="0" applyFont="1" applyFill="1" applyBorder="1" applyAlignment="1">
      <alignment horizontal="center" vertical="center" wrapText="1"/>
    </xf>
    <xf numFmtId="0" fontId="33" fillId="22" borderId="33" xfId="0" applyFont="1" applyFill="1" applyBorder="1" applyAlignment="1">
      <alignment horizontal="center" vertical="center" wrapText="1"/>
    </xf>
    <xf numFmtId="0" fontId="33" fillId="22" borderId="37" xfId="0" applyFont="1" applyFill="1" applyBorder="1" applyAlignment="1">
      <alignment horizontal="center" vertical="center" wrapText="1"/>
    </xf>
    <xf numFmtId="0" fontId="33" fillId="22" borderId="39" xfId="0" applyFont="1" applyFill="1" applyBorder="1" applyAlignment="1">
      <alignment horizontal="center" vertical="center" wrapText="1"/>
    </xf>
    <xf numFmtId="0" fontId="33" fillId="22" borderId="36" xfId="0" applyFont="1" applyFill="1" applyBorder="1" applyAlignment="1">
      <alignment horizontal="center" vertical="center" wrapText="1"/>
    </xf>
    <xf numFmtId="0" fontId="29" fillId="22" borderId="39" xfId="0" applyFont="1" applyFill="1" applyBorder="1" applyAlignment="1">
      <alignment horizontal="justify" vertical="center" wrapText="1"/>
    </xf>
    <xf numFmtId="0" fontId="29" fillId="22" borderId="36" xfId="0" applyFont="1" applyFill="1" applyBorder="1" applyAlignment="1">
      <alignment horizontal="justify" vertical="center" wrapText="1"/>
    </xf>
    <xf numFmtId="0" fontId="29" fillId="22" borderId="33" xfId="0" applyFont="1" applyFill="1" applyBorder="1" applyAlignment="1">
      <alignment horizontal="justify" vertical="center" wrapText="1"/>
    </xf>
    <xf numFmtId="0" fontId="29" fillId="22" borderId="37" xfId="0" applyFont="1" applyFill="1" applyBorder="1" applyAlignment="1">
      <alignment horizontal="justify" vertical="center" wrapText="1"/>
    </xf>
    <xf numFmtId="0" fontId="60" fillId="0" borderId="2" xfId="0" applyFont="1" applyBorder="1" applyAlignment="1">
      <alignment horizontal="center" vertical="center" wrapText="1"/>
    </xf>
    <xf numFmtId="0" fontId="60" fillId="0" borderId="50"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AL5</c:v>
          </c:tx>
          <c:spPr>
            <a:solidFill>
              <a:schemeClr val="accent1"/>
            </a:solidFill>
            <a:ln>
              <a:noFill/>
            </a:ln>
            <a:effectLst/>
          </c:spPr>
          <c:invertIfNegative val="0"/>
          <c:cat>
            <c:strRef>
              <c:f>Sheet4!$AE$16:$AE$22</c:f>
              <c:strCache>
                <c:ptCount val="7"/>
                <c:pt idx="0">
                  <c:v>AREA1</c:v>
                </c:pt>
                <c:pt idx="1">
                  <c:v>AREA2</c:v>
                </c:pt>
                <c:pt idx="2">
                  <c:v>AREA3</c:v>
                </c:pt>
                <c:pt idx="3">
                  <c:v>AREA4</c:v>
                </c:pt>
                <c:pt idx="4">
                  <c:v>AREA5</c:v>
                </c:pt>
                <c:pt idx="5">
                  <c:v>AREA6</c:v>
                </c:pt>
                <c:pt idx="6">
                  <c:v>AREA7</c:v>
                </c:pt>
              </c:strCache>
            </c:strRef>
          </c:cat>
          <c:val>
            <c:numRef>
              <c:f>Sheet4!$AF$16:$AF$22</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6A1C-4E8A-A95B-0CE03E0E4B5E}"/>
            </c:ext>
          </c:extLst>
        </c:ser>
        <c:ser>
          <c:idx val="1"/>
          <c:order val="1"/>
          <c:tx>
            <c:v>AL4</c:v>
          </c:tx>
          <c:spPr>
            <a:solidFill>
              <a:srgbClr val="00B0F0"/>
            </a:solidFill>
            <a:ln>
              <a:noFill/>
            </a:ln>
            <a:effectLst/>
          </c:spPr>
          <c:invertIfNegative val="0"/>
          <c:cat>
            <c:strRef>
              <c:f>Sheet4!$AE$16:$AE$22</c:f>
              <c:strCache>
                <c:ptCount val="7"/>
                <c:pt idx="0">
                  <c:v>AREA1</c:v>
                </c:pt>
                <c:pt idx="1">
                  <c:v>AREA2</c:v>
                </c:pt>
                <c:pt idx="2">
                  <c:v>AREA3</c:v>
                </c:pt>
                <c:pt idx="3">
                  <c:v>AREA4</c:v>
                </c:pt>
                <c:pt idx="4">
                  <c:v>AREA5</c:v>
                </c:pt>
                <c:pt idx="5">
                  <c:v>AREA6</c:v>
                </c:pt>
                <c:pt idx="6">
                  <c:v>AREA7</c:v>
                </c:pt>
              </c:strCache>
            </c:strRef>
          </c:cat>
          <c:val>
            <c:numRef>
              <c:f>Sheet4!$AG$16:$AG$22</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6A1C-4E8A-A95B-0CE03E0E4B5E}"/>
            </c:ext>
          </c:extLst>
        </c:ser>
        <c:ser>
          <c:idx val="2"/>
          <c:order val="2"/>
          <c:tx>
            <c:v>AL3</c:v>
          </c:tx>
          <c:spPr>
            <a:solidFill>
              <a:schemeClr val="accent3"/>
            </a:solidFill>
            <a:ln>
              <a:noFill/>
            </a:ln>
            <a:effectLst/>
          </c:spPr>
          <c:invertIfNegative val="0"/>
          <c:cat>
            <c:strRef>
              <c:f>Sheet4!$AE$16:$AE$22</c:f>
              <c:strCache>
                <c:ptCount val="7"/>
                <c:pt idx="0">
                  <c:v>AREA1</c:v>
                </c:pt>
                <c:pt idx="1">
                  <c:v>AREA2</c:v>
                </c:pt>
                <c:pt idx="2">
                  <c:v>AREA3</c:v>
                </c:pt>
                <c:pt idx="3">
                  <c:v>AREA4</c:v>
                </c:pt>
                <c:pt idx="4">
                  <c:v>AREA5</c:v>
                </c:pt>
                <c:pt idx="5">
                  <c:v>AREA6</c:v>
                </c:pt>
                <c:pt idx="6">
                  <c:v>AREA7</c:v>
                </c:pt>
              </c:strCache>
            </c:strRef>
          </c:cat>
          <c:val>
            <c:numRef>
              <c:f>Sheet4!$AH$16:$AH$22</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2-6A1C-4E8A-A95B-0CE03E0E4B5E}"/>
            </c:ext>
          </c:extLst>
        </c:ser>
        <c:ser>
          <c:idx val="3"/>
          <c:order val="3"/>
          <c:tx>
            <c:v>AL2</c:v>
          </c:tx>
          <c:spPr>
            <a:solidFill>
              <a:srgbClr val="FF0000"/>
            </a:solidFill>
            <a:ln>
              <a:noFill/>
            </a:ln>
            <a:effectLst/>
          </c:spPr>
          <c:invertIfNegative val="0"/>
          <c:cat>
            <c:strRef>
              <c:f>Sheet4!$AE$16:$AE$22</c:f>
              <c:strCache>
                <c:ptCount val="7"/>
                <c:pt idx="0">
                  <c:v>AREA1</c:v>
                </c:pt>
                <c:pt idx="1">
                  <c:v>AREA2</c:v>
                </c:pt>
                <c:pt idx="2">
                  <c:v>AREA3</c:v>
                </c:pt>
                <c:pt idx="3">
                  <c:v>AREA4</c:v>
                </c:pt>
                <c:pt idx="4">
                  <c:v>AREA5</c:v>
                </c:pt>
                <c:pt idx="5">
                  <c:v>AREA6</c:v>
                </c:pt>
                <c:pt idx="6">
                  <c:v>AREA7</c:v>
                </c:pt>
              </c:strCache>
            </c:strRef>
          </c:cat>
          <c:val>
            <c:numRef>
              <c:f>Sheet4!$AI$16:$AI$22</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3-6A1C-4E8A-A95B-0CE03E0E4B5E}"/>
            </c:ext>
          </c:extLst>
        </c:ser>
        <c:ser>
          <c:idx val="4"/>
          <c:order val="4"/>
          <c:tx>
            <c:v>AL1</c:v>
          </c:tx>
          <c:spPr>
            <a:solidFill>
              <a:srgbClr val="FFC000"/>
            </a:solidFill>
            <a:ln>
              <a:noFill/>
            </a:ln>
            <a:effectLst/>
          </c:spPr>
          <c:invertIfNegative val="0"/>
          <c:cat>
            <c:strRef>
              <c:f>Sheet4!$AE$16:$AE$22</c:f>
              <c:strCache>
                <c:ptCount val="7"/>
                <c:pt idx="0">
                  <c:v>AREA1</c:v>
                </c:pt>
                <c:pt idx="1">
                  <c:v>AREA2</c:v>
                </c:pt>
                <c:pt idx="2">
                  <c:v>AREA3</c:v>
                </c:pt>
                <c:pt idx="3">
                  <c:v>AREA4</c:v>
                </c:pt>
                <c:pt idx="4">
                  <c:v>AREA5</c:v>
                </c:pt>
                <c:pt idx="5">
                  <c:v>AREA6</c:v>
                </c:pt>
                <c:pt idx="6">
                  <c:v>AREA7</c:v>
                </c:pt>
              </c:strCache>
            </c:strRef>
          </c:cat>
          <c:val>
            <c:numRef>
              <c:f>Sheet4!$AJ$16:$AJ$22</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4-6A1C-4E8A-A95B-0CE03E0E4B5E}"/>
            </c:ext>
          </c:extLst>
        </c:ser>
        <c:dLbls>
          <c:showLegendKey val="0"/>
          <c:showVal val="0"/>
          <c:showCatName val="0"/>
          <c:showSerName val="0"/>
          <c:showPercent val="0"/>
          <c:showBubbleSize val="0"/>
        </c:dLbls>
        <c:gapWidth val="219"/>
        <c:overlap val="-27"/>
        <c:axId val="2114500080"/>
        <c:axId val="2114488656"/>
      </c:barChart>
      <c:catAx>
        <c:axId val="21145000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ms-MY"/>
          </a:p>
        </c:txPr>
        <c:crossAx val="2114488656"/>
        <c:crosses val="autoZero"/>
        <c:auto val="1"/>
        <c:lblAlgn val="ctr"/>
        <c:lblOffset val="100"/>
        <c:noMultiLvlLbl val="0"/>
      </c:catAx>
      <c:valAx>
        <c:axId val="2114488656"/>
        <c:scaling>
          <c:orientation val="minMax"/>
          <c:max val="2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ms-MY"/>
          </a:p>
        </c:txPr>
        <c:crossAx val="2114500080"/>
        <c:crosses val="autoZero"/>
        <c:crossBetween val="between"/>
        <c:min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ms-MY"/>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ms-MY"/>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AL5</c:v>
          </c:tx>
          <c:spPr>
            <a:solidFill>
              <a:schemeClr val="accent1"/>
            </a:solidFill>
            <a:ln>
              <a:noFill/>
            </a:ln>
            <a:effectLst/>
          </c:spPr>
          <c:invertIfNegative val="0"/>
          <c:cat>
            <c:strRef>
              <c:f>Sheet4!$AE$50:$AE$56</c:f>
              <c:strCache>
                <c:ptCount val="7"/>
                <c:pt idx="0">
                  <c:v>AREA1</c:v>
                </c:pt>
                <c:pt idx="1">
                  <c:v>AREA2</c:v>
                </c:pt>
                <c:pt idx="2">
                  <c:v>AREA3</c:v>
                </c:pt>
                <c:pt idx="3">
                  <c:v>AREA4</c:v>
                </c:pt>
                <c:pt idx="4">
                  <c:v>AREA5</c:v>
                </c:pt>
                <c:pt idx="5">
                  <c:v>AREA6</c:v>
                </c:pt>
                <c:pt idx="6">
                  <c:v>AREA7</c:v>
                </c:pt>
              </c:strCache>
            </c:strRef>
          </c:cat>
          <c:val>
            <c:numRef>
              <c:f>Sheet4!$AF$50:$AF$56</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96E5-44BC-A8BC-A36521D02EA7}"/>
            </c:ext>
          </c:extLst>
        </c:ser>
        <c:ser>
          <c:idx val="1"/>
          <c:order val="1"/>
          <c:tx>
            <c:v>AL4</c:v>
          </c:tx>
          <c:spPr>
            <a:solidFill>
              <a:srgbClr val="00B0F0"/>
            </a:solidFill>
            <a:ln>
              <a:noFill/>
            </a:ln>
            <a:effectLst/>
          </c:spPr>
          <c:invertIfNegative val="0"/>
          <c:cat>
            <c:strRef>
              <c:f>Sheet4!$AE$50:$AE$56</c:f>
              <c:strCache>
                <c:ptCount val="7"/>
                <c:pt idx="0">
                  <c:v>AREA1</c:v>
                </c:pt>
                <c:pt idx="1">
                  <c:v>AREA2</c:v>
                </c:pt>
                <c:pt idx="2">
                  <c:v>AREA3</c:v>
                </c:pt>
                <c:pt idx="3">
                  <c:v>AREA4</c:v>
                </c:pt>
                <c:pt idx="4">
                  <c:v>AREA5</c:v>
                </c:pt>
                <c:pt idx="5">
                  <c:v>AREA6</c:v>
                </c:pt>
                <c:pt idx="6">
                  <c:v>AREA7</c:v>
                </c:pt>
              </c:strCache>
            </c:strRef>
          </c:cat>
          <c:val>
            <c:numRef>
              <c:f>Sheet4!$AG$50:$AG$56</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96E5-44BC-A8BC-A36521D02EA7}"/>
            </c:ext>
          </c:extLst>
        </c:ser>
        <c:ser>
          <c:idx val="2"/>
          <c:order val="2"/>
          <c:tx>
            <c:v>AL3</c:v>
          </c:tx>
          <c:spPr>
            <a:solidFill>
              <a:schemeClr val="accent3"/>
            </a:solidFill>
            <a:ln>
              <a:noFill/>
            </a:ln>
            <a:effectLst/>
          </c:spPr>
          <c:invertIfNegative val="0"/>
          <c:cat>
            <c:strRef>
              <c:f>Sheet4!$AE$50:$AE$56</c:f>
              <c:strCache>
                <c:ptCount val="7"/>
                <c:pt idx="0">
                  <c:v>AREA1</c:v>
                </c:pt>
                <c:pt idx="1">
                  <c:v>AREA2</c:v>
                </c:pt>
                <c:pt idx="2">
                  <c:v>AREA3</c:v>
                </c:pt>
                <c:pt idx="3">
                  <c:v>AREA4</c:v>
                </c:pt>
                <c:pt idx="4">
                  <c:v>AREA5</c:v>
                </c:pt>
                <c:pt idx="5">
                  <c:v>AREA6</c:v>
                </c:pt>
                <c:pt idx="6">
                  <c:v>AREA7</c:v>
                </c:pt>
              </c:strCache>
            </c:strRef>
          </c:cat>
          <c:val>
            <c:numRef>
              <c:f>Sheet4!$AH$50:$AH$56</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2-96E5-44BC-A8BC-A36521D02EA7}"/>
            </c:ext>
          </c:extLst>
        </c:ser>
        <c:ser>
          <c:idx val="3"/>
          <c:order val="3"/>
          <c:tx>
            <c:v>AL2</c:v>
          </c:tx>
          <c:spPr>
            <a:solidFill>
              <a:srgbClr val="FF0000"/>
            </a:solidFill>
            <a:ln>
              <a:noFill/>
            </a:ln>
            <a:effectLst/>
          </c:spPr>
          <c:invertIfNegative val="0"/>
          <c:cat>
            <c:strRef>
              <c:f>Sheet4!$AE$50:$AE$56</c:f>
              <c:strCache>
                <c:ptCount val="7"/>
                <c:pt idx="0">
                  <c:v>AREA1</c:v>
                </c:pt>
                <c:pt idx="1">
                  <c:v>AREA2</c:v>
                </c:pt>
                <c:pt idx="2">
                  <c:v>AREA3</c:v>
                </c:pt>
                <c:pt idx="3">
                  <c:v>AREA4</c:v>
                </c:pt>
                <c:pt idx="4">
                  <c:v>AREA5</c:v>
                </c:pt>
                <c:pt idx="5">
                  <c:v>AREA6</c:v>
                </c:pt>
                <c:pt idx="6">
                  <c:v>AREA7</c:v>
                </c:pt>
              </c:strCache>
            </c:strRef>
          </c:cat>
          <c:val>
            <c:numRef>
              <c:f>Sheet4!$AI$50:$AI$56</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3-96E5-44BC-A8BC-A36521D02EA7}"/>
            </c:ext>
          </c:extLst>
        </c:ser>
        <c:ser>
          <c:idx val="4"/>
          <c:order val="4"/>
          <c:tx>
            <c:v>AL1</c:v>
          </c:tx>
          <c:spPr>
            <a:solidFill>
              <a:srgbClr val="FFC000"/>
            </a:solidFill>
            <a:ln>
              <a:noFill/>
            </a:ln>
            <a:effectLst/>
          </c:spPr>
          <c:invertIfNegative val="0"/>
          <c:cat>
            <c:strRef>
              <c:f>Sheet4!$AE$50:$AE$56</c:f>
              <c:strCache>
                <c:ptCount val="7"/>
                <c:pt idx="0">
                  <c:v>AREA1</c:v>
                </c:pt>
                <c:pt idx="1">
                  <c:v>AREA2</c:v>
                </c:pt>
                <c:pt idx="2">
                  <c:v>AREA3</c:v>
                </c:pt>
                <c:pt idx="3">
                  <c:v>AREA4</c:v>
                </c:pt>
                <c:pt idx="4">
                  <c:v>AREA5</c:v>
                </c:pt>
                <c:pt idx="5">
                  <c:v>AREA6</c:v>
                </c:pt>
                <c:pt idx="6">
                  <c:v>AREA7</c:v>
                </c:pt>
              </c:strCache>
            </c:strRef>
          </c:cat>
          <c:val>
            <c:numRef>
              <c:f>Sheet4!$AJ$50:$AJ$56</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4-96E5-44BC-A8BC-A36521D02EA7}"/>
            </c:ext>
          </c:extLst>
        </c:ser>
        <c:dLbls>
          <c:showLegendKey val="0"/>
          <c:showVal val="0"/>
          <c:showCatName val="0"/>
          <c:showSerName val="0"/>
          <c:showPercent val="0"/>
          <c:showBubbleSize val="0"/>
        </c:dLbls>
        <c:gapWidth val="219"/>
        <c:overlap val="-27"/>
        <c:axId val="2114489744"/>
        <c:axId val="2113469712"/>
      </c:barChart>
      <c:catAx>
        <c:axId val="2114489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ms-MY"/>
          </a:p>
        </c:txPr>
        <c:crossAx val="2113469712"/>
        <c:crosses val="autoZero"/>
        <c:auto val="1"/>
        <c:lblAlgn val="ctr"/>
        <c:lblOffset val="100"/>
        <c:noMultiLvlLbl val="0"/>
      </c:catAx>
      <c:valAx>
        <c:axId val="2113469712"/>
        <c:scaling>
          <c:orientation val="minMax"/>
          <c:max val="2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ms-MY"/>
          </a:p>
        </c:txPr>
        <c:crossAx val="2114489744"/>
        <c:crosses val="autoZero"/>
        <c:crossBetween val="between"/>
        <c:min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ms-MY"/>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ms-MY"/>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hyperlink" Target="#'Sheet1 (6)'!A1"/><Relationship Id="rId3" Type="http://schemas.openxmlformats.org/officeDocument/2006/relationships/hyperlink" Target="#Sheet1!A1"/><Relationship Id="rId7" Type="http://schemas.openxmlformats.org/officeDocument/2006/relationships/hyperlink" Target="#'Sheet1 (5)'!A1"/><Relationship Id="rId12"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hyperlink" Target="#'Sheet1 (4)'!A1"/><Relationship Id="rId11" Type="http://schemas.openxmlformats.org/officeDocument/2006/relationships/hyperlink" Target="#Sheet6!A1"/><Relationship Id="rId5" Type="http://schemas.openxmlformats.org/officeDocument/2006/relationships/hyperlink" Target="#'Sheet1 (3)'!A1"/><Relationship Id="rId10" Type="http://schemas.openxmlformats.org/officeDocument/2006/relationships/hyperlink" Target="#'Sheet4 (2)'!A1"/><Relationship Id="rId4" Type="http://schemas.openxmlformats.org/officeDocument/2006/relationships/hyperlink" Target="#'Sheet1 (2)'!A1"/><Relationship Id="rId9" Type="http://schemas.openxmlformats.org/officeDocument/2006/relationships/hyperlink" Target="#'Sheet1 (7)'!A1"/></Relationships>
</file>

<file path=xl/drawings/_rels/drawing2.xml.rels><?xml version="1.0" encoding="UTF-8" standalone="yes"?>
<Relationships xmlns="http://schemas.openxmlformats.org/package/2006/relationships"><Relationship Id="rId3" Type="http://schemas.openxmlformats.org/officeDocument/2006/relationships/hyperlink" Target="#Sheet9!A1"/><Relationship Id="rId2" Type="http://schemas.openxmlformats.org/officeDocument/2006/relationships/hyperlink" Target="#Sheet6!A1"/><Relationship Id="rId1" Type="http://schemas.openxmlformats.org/officeDocument/2006/relationships/hyperlink" Target="#'Sheet4 (2)'!A1"/><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Sheet8!A1"/></Relationships>
</file>

<file path=xl/drawings/_rels/drawing4.xml.rels><?xml version="1.0" encoding="UTF-8" standalone="yes"?>
<Relationships xmlns="http://schemas.openxmlformats.org/package/2006/relationships"><Relationship Id="rId8" Type="http://schemas.openxmlformats.org/officeDocument/2006/relationships/hyperlink" Target="#'Sheet1 (3)'!A1"/><Relationship Id="rId13" Type="http://schemas.openxmlformats.org/officeDocument/2006/relationships/hyperlink" Target="#'Sheet4 (2)'!A1"/><Relationship Id="rId3" Type="http://schemas.openxmlformats.org/officeDocument/2006/relationships/hyperlink" Target="#Table3!A1"/><Relationship Id="rId7" Type="http://schemas.openxmlformats.org/officeDocument/2006/relationships/hyperlink" Target="#'Sheet1 (2)'!A1"/><Relationship Id="rId12" Type="http://schemas.openxmlformats.org/officeDocument/2006/relationships/hyperlink" Target="#'Sheet1 (7)'!A1"/><Relationship Id="rId2" Type="http://schemas.openxmlformats.org/officeDocument/2006/relationships/hyperlink" Target="#Table2!A1"/><Relationship Id="rId1" Type="http://schemas.openxmlformats.org/officeDocument/2006/relationships/hyperlink" Target="#Table1!A1"/><Relationship Id="rId6" Type="http://schemas.openxmlformats.org/officeDocument/2006/relationships/hyperlink" Target="#Sheet1!A1"/><Relationship Id="rId11" Type="http://schemas.openxmlformats.org/officeDocument/2006/relationships/hyperlink" Target="#'Sheet1 (6)'!A1"/><Relationship Id="rId5" Type="http://schemas.openxmlformats.org/officeDocument/2006/relationships/hyperlink" Target="#Table1.1!A1"/><Relationship Id="rId10" Type="http://schemas.openxmlformats.org/officeDocument/2006/relationships/hyperlink" Target="#'Sheet1 (5)'!A1"/><Relationship Id="rId4" Type="http://schemas.openxmlformats.org/officeDocument/2006/relationships/hyperlink" Target="Table4.xlsm" TargetMode="External"/><Relationship Id="rId9" Type="http://schemas.openxmlformats.org/officeDocument/2006/relationships/hyperlink" Target="#'Sheet1 (4)'!A1"/><Relationship Id="rId14" Type="http://schemas.openxmlformats.org/officeDocument/2006/relationships/image" Target="../media/image4.png"/></Relationships>
</file>

<file path=xl/drawings/_rels/drawing5.xml.rels><?xml version="1.0" encoding="UTF-8" standalone="yes"?>
<Relationships xmlns="http://schemas.openxmlformats.org/package/2006/relationships"><Relationship Id="rId8" Type="http://schemas.openxmlformats.org/officeDocument/2006/relationships/hyperlink" Target="#'Sheet4 (2)'!A1"/><Relationship Id="rId3" Type="http://schemas.openxmlformats.org/officeDocument/2006/relationships/hyperlink" Target="#'Sheet1 (3)'!A1"/><Relationship Id="rId7" Type="http://schemas.openxmlformats.org/officeDocument/2006/relationships/hyperlink" Target="#'Sheet1 (7)'!A1"/><Relationship Id="rId2" Type="http://schemas.openxmlformats.org/officeDocument/2006/relationships/hyperlink" Target="#'Sheet1 (2)'!A1"/><Relationship Id="rId1" Type="http://schemas.openxmlformats.org/officeDocument/2006/relationships/hyperlink" Target="#Sheet1!A1"/><Relationship Id="rId6" Type="http://schemas.openxmlformats.org/officeDocument/2006/relationships/hyperlink" Target="#'Sheet1 (6)'!A1"/><Relationship Id="rId5" Type="http://schemas.openxmlformats.org/officeDocument/2006/relationships/hyperlink" Target="#'Sheet1 (5)'!A1"/><Relationship Id="rId4" Type="http://schemas.openxmlformats.org/officeDocument/2006/relationships/hyperlink" Target="#'Sheet1 (4)'!A1"/><Relationship Id="rId9" Type="http://schemas.openxmlformats.org/officeDocument/2006/relationships/image" Target="../media/image4.png"/></Relationships>
</file>

<file path=xl/drawings/_rels/drawing6.xml.rels><?xml version="1.0" encoding="UTF-8" standalone="yes"?>
<Relationships xmlns="http://schemas.openxmlformats.org/package/2006/relationships"><Relationship Id="rId8" Type="http://schemas.openxmlformats.org/officeDocument/2006/relationships/hyperlink" Target="#'Sheet4 (2)'!A1"/><Relationship Id="rId3" Type="http://schemas.openxmlformats.org/officeDocument/2006/relationships/hyperlink" Target="#'Sheet1 (3)'!A1"/><Relationship Id="rId7" Type="http://schemas.openxmlformats.org/officeDocument/2006/relationships/hyperlink" Target="#'Sheet1 (7)'!A1"/><Relationship Id="rId2" Type="http://schemas.openxmlformats.org/officeDocument/2006/relationships/hyperlink" Target="#'Sheet1 (2)'!A1"/><Relationship Id="rId1" Type="http://schemas.openxmlformats.org/officeDocument/2006/relationships/hyperlink" Target="#Sheet1!A1"/><Relationship Id="rId6" Type="http://schemas.openxmlformats.org/officeDocument/2006/relationships/hyperlink" Target="#'Sheet1 (6)'!A1"/><Relationship Id="rId5" Type="http://schemas.openxmlformats.org/officeDocument/2006/relationships/hyperlink" Target="#'Sheet1 (5)'!A1"/><Relationship Id="rId4" Type="http://schemas.openxmlformats.org/officeDocument/2006/relationships/hyperlink" Target="#'Sheet1 (4)'!A1"/><Relationship Id="rId9" Type="http://schemas.openxmlformats.org/officeDocument/2006/relationships/image" Target="../media/image4.png"/></Relationships>
</file>

<file path=xl/drawings/_rels/drawing7.xml.rels><?xml version="1.0" encoding="UTF-8" standalone="yes"?>
<Relationships xmlns="http://schemas.openxmlformats.org/package/2006/relationships"><Relationship Id="rId8" Type="http://schemas.openxmlformats.org/officeDocument/2006/relationships/hyperlink" Target="#'Sheet1 (7)'!A1"/><Relationship Id="rId3" Type="http://schemas.openxmlformats.org/officeDocument/2006/relationships/hyperlink" Target="#'Sheet1 (2)'!A1"/><Relationship Id="rId7" Type="http://schemas.openxmlformats.org/officeDocument/2006/relationships/hyperlink" Target="#'Sheet1 (6)'!A1"/><Relationship Id="rId2" Type="http://schemas.openxmlformats.org/officeDocument/2006/relationships/hyperlink" Target="#Sheet1!A1"/><Relationship Id="rId1" Type="http://schemas.openxmlformats.org/officeDocument/2006/relationships/hyperlink" Target="#Table5!A1"/><Relationship Id="rId6" Type="http://schemas.openxmlformats.org/officeDocument/2006/relationships/hyperlink" Target="#'Sheet1 (5)'!A1"/><Relationship Id="rId5" Type="http://schemas.openxmlformats.org/officeDocument/2006/relationships/hyperlink" Target="#'Sheet1 (4)'!A1"/><Relationship Id="rId10" Type="http://schemas.openxmlformats.org/officeDocument/2006/relationships/image" Target="../media/image4.png"/><Relationship Id="rId4" Type="http://schemas.openxmlformats.org/officeDocument/2006/relationships/hyperlink" Target="#'Sheet1 (3)'!A1"/><Relationship Id="rId9" Type="http://schemas.openxmlformats.org/officeDocument/2006/relationships/hyperlink" Target="#'Sheet4 (2)'!A1"/></Relationships>
</file>

<file path=xl/drawings/_rels/drawing8.xml.rels><?xml version="1.0" encoding="UTF-8" standalone="yes"?>
<Relationships xmlns="http://schemas.openxmlformats.org/package/2006/relationships"><Relationship Id="rId8" Type="http://schemas.openxmlformats.org/officeDocument/2006/relationships/hyperlink" Target="#'Sheet1 (6)'!A1"/><Relationship Id="rId3" Type="http://schemas.openxmlformats.org/officeDocument/2006/relationships/hyperlink" Target="#Sheet1!A1"/><Relationship Id="rId7" Type="http://schemas.openxmlformats.org/officeDocument/2006/relationships/hyperlink" Target="#'Sheet1 (5)'!A1"/><Relationship Id="rId2" Type="http://schemas.openxmlformats.org/officeDocument/2006/relationships/hyperlink" Target="#Table7!A1"/><Relationship Id="rId1" Type="http://schemas.openxmlformats.org/officeDocument/2006/relationships/hyperlink" Target="#Table6!A1"/><Relationship Id="rId6" Type="http://schemas.openxmlformats.org/officeDocument/2006/relationships/hyperlink" Target="#'Sheet1 (4)'!A1"/><Relationship Id="rId11" Type="http://schemas.openxmlformats.org/officeDocument/2006/relationships/image" Target="../media/image4.png"/><Relationship Id="rId5" Type="http://schemas.openxmlformats.org/officeDocument/2006/relationships/hyperlink" Target="#'Sheet1 (3)'!A1"/><Relationship Id="rId10" Type="http://schemas.openxmlformats.org/officeDocument/2006/relationships/hyperlink" Target="#'Sheet4 (2)'!A1"/><Relationship Id="rId4" Type="http://schemas.openxmlformats.org/officeDocument/2006/relationships/hyperlink" Target="#'Sheet1 (2)'!A1"/><Relationship Id="rId9" Type="http://schemas.openxmlformats.org/officeDocument/2006/relationships/hyperlink" Target="#'Sheet1 (7)'!A1"/></Relationships>
</file>

<file path=xl/drawings/_rels/drawing9.xml.rels><?xml version="1.0" encoding="UTF-8" standalone="yes"?>
<Relationships xmlns="http://schemas.openxmlformats.org/package/2006/relationships"><Relationship Id="rId8" Type="http://schemas.openxmlformats.org/officeDocument/2006/relationships/hyperlink" Target="#'Sheet1 (7)'!A1"/><Relationship Id="rId3" Type="http://schemas.openxmlformats.org/officeDocument/2006/relationships/hyperlink" Target="#'Sheet1 (2)'!A1"/><Relationship Id="rId7" Type="http://schemas.openxmlformats.org/officeDocument/2006/relationships/hyperlink" Target="#'Sheet1 (6)'!A1"/><Relationship Id="rId2" Type="http://schemas.openxmlformats.org/officeDocument/2006/relationships/hyperlink" Target="#Sheet1!A1"/><Relationship Id="rId1" Type="http://schemas.openxmlformats.org/officeDocument/2006/relationships/hyperlink" Target="#Table8!A1"/><Relationship Id="rId6" Type="http://schemas.openxmlformats.org/officeDocument/2006/relationships/hyperlink" Target="#'Sheet1 (5)'!A1"/><Relationship Id="rId5" Type="http://schemas.openxmlformats.org/officeDocument/2006/relationships/hyperlink" Target="#'Sheet1 (4)'!A1"/><Relationship Id="rId10" Type="http://schemas.openxmlformats.org/officeDocument/2006/relationships/image" Target="../media/image4.png"/><Relationship Id="rId4" Type="http://schemas.openxmlformats.org/officeDocument/2006/relationships/hyperlink" Target="#'Sheet1 (3)'!A1"/><Relationship Id="rId9" Type="http://schemas.openxmlformats.org/officeDocument/2006/relationships/hyperlink" Target="#'Sheet4 (2)'!A1"/></Relationships>
</file>

<file path=xl/drawings/_rels/drawing10.xml.rels><?xml version="1.0" encoding="UTF-8" standalone="yes"?>
<Relationships xmlns="http://schemas.openxmlformats.org/package/2006/relationships"><Relationship Id="rId8" Type="http://schemas.openxmlformats.org/officeDocument/2006/relationships/hyperlink" Target="#'Sheet4 (2)'!A1"/><Relationship Id="rId3" Type="http://schemas.openxmlformats.org/officeDocument/2006/relationships/hyperlink" Target="#'Sheet1 (3)'!A1"/><Relationship Id="rId7" Type="http://schemas.openxmlformats.org/officeDocument/2006/relationships/hyperlink" Target="#'Sheet1 (7)'!A1"/><Relationship Id="rId2" Type="http://schemas.openxmlformats.org/officeDocument/2006/relationships/hyperlink" Target="#'Sheet1 (2)'!A1"/><Relationship Id="rId1" Type="http://schemas.openxmlformats.org/officeDocument/2006/relationships/hyperlink" Target="#Sheet1!A1"/><Relationship Id="rId6" Type="http://schemas.openxmlformats.org/officeDocument/2006/relationships/hyperlink" Target="#'Sheet1 (6)'!A1"/><Relationship Id="rId5" Type="http://schemas.openxmlformats.org/officeDocument/2006/relationships/hyperlink" Target="#'Sheet1 (5)'!A1"/><Relationship Id="rId4" Type="http://schemas.openxmlformats.org/officeDocument/2006/relationships/hyperlink" Target="#'Sheet1 (4)'!A1"/><Relationship Id="rId9"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hyperlink" Target="#Sheet1!A1"/></Relationships>
</file>

<file path=xl/drawings/_rels/drawing12.xml.rels><?xml version="1.0" encoding="UTF-8" standalone="yes"?>
<Relationships xmlns="http://schemas.openxmlformats.org/package/2006/relationships"><Relationship Id="rId3" Type="http://schemas.openxmlformats.org/officeDocument/2006/relationships/customXml" Target="../ink/ink1.xml"/><Relationship Id="rId7" Type="http://schemas.openxmlformats.org/officeDocument/2006/relationships/customXml" Target="../ink/ink4.xml"/><Relationship Id="rId2" Type="http://schemas.openxmlformats.org/officeDocument/2006/relationships/hyperlink" Target="#Sheet9!A1"/><Relationship Id="rId1" Type="http://schemas.openxmlformats.org/officeDocument/2006/relationships/hyperlink" Target="#Sheet4!A1"/><Relationship Id="rId6" Type="http://schemas.openxmlformats.org/officeDocument/2006/relationships/customXml" Target="../ink/ink3.xml"/><Relationship Id="rId5" Type="http://schemas.openxmlformats.org/officeDocument/2006/relationships/customXml" Target="../ink/ink2.xml"/><Relationship Id="rId4" Type="http://schemas.openxmlformats.org/officeDocument/2006/relationships/image" Target="../media/image20.png"/></Relationships>
</file>

<file path=xl/drawings/_rels/drawing13.xml.rels><?xml version="1.0" encoding="UTF-8" standalone="yes"?>
<Relationships xmlns="http://schemas.openxmlformats.org/package/2006/relationships"><Relationship Id="rId3" Type="http://schemas.openxmlformats.org/officeDocument/2006/relationships/hyperlink" Target="#Sheet9!A1"/><Relationship Id="rId2" Type="http://schemas.openxmlformats.org/officeDocument/2006/relationships/hyperlink" Target="#Sheet8!A1"/><Relationship Id="rId1" Type="http://schemas.openxmlformats.org/officeDocument/2006/relationships/hyperlink" Target="#'Sheet4 (2)'!A1"/></Relationships>
</file>

<file path=xl/drawings/_rels/drawing14.xml.rels><?xml version="1.0" encoding="UTF-8" standalone="yes"?>
<Relationships xmlns="http://schemas.openxmlformats.org/package/2006/relationships"><Relationship Id="rId1" Type="http://schemas.openxmlformats.org/officeDocument/2006/relationships/hyperlink" Target="#Sheet1!A1"/></Relationships>
</file>

<file path=xl/drawings/_rels/drawing15.xml.rels><?xml version="1.0" encoding="UTF-8" standalone="yes"?>
<Relationships xmlns="http://schemas.openxmlformats.org/package/2006/relationships"><Relationship Id="rId1" Type="http://schemas.openxmlformats.org/officeDocument/2006/relationships/hyperlink" Target="#Sheet1!A1"/></Relationships>
</file>

<file path=xl/drawings/_rels/drawing16.xml.rels><?xml version="1.0" encoding="UTF-8" standalone="yes"?>
<Relationships xmlns="http://schemas.openxmlformats.org/package/2006/relationships"><Relationship Id="rId1" Type="http://schemas.openxmlformats.org/officeDocument/2006/relationships/hyperlink" Target="#Sheet1!A1"/></Relationships>
</file>

<file path=xl/drawings/_rels/drawing17.xml.rels><?xml version="1.0" encoding="UTF-8" standalone="yes"?>
<Relationships xmlns="http://schemas.openxmlformats.org/package/2006/relationships"><Relationship Id="rId1" Type="http://schemas.openxmlformats.org/officeDocument/2006/relationships/hyperlink" Target="#Sheet1!A1"/></Relationships>
</file>

<file path=xl/drawings/_rels/drawing18.xml.rels><?xml version="1.0" encoding="UTF-8" standalone="yes"?>
<Relationships xmlns="http://schemas.openxmlformats.org/package/2006/relationships"><Relationship Id="rId1" Type="http://schemas.openxmlformats.org/officeDocument/2006/relationships/hyperlink" Target="#Sheet1!A1"/></Relationships>
</file>

<file path=xl/drawings/_rels/drawing19.xml.rels><?xml version="1.0" encoding="UTF-8" standalone="yes"?>
<Relationships xmlns="http://schemas.openxmlformats.org/package/2006/relationships"><Relationship Id="rId1" Type="http://schemas.openxmlformats.org/officeDocument/2006/relationships/hyperlink" Target="#'Sheet1 (4)'!A1"/></Relationships>
</file>

<file path=xl/drawings/_rels/drawing20.xml.rels><?xml version="1.0" encoding="UTF-8" standalone="yes"?>
<Relationships xmlns="http://schemas.openxmlformats.org/package/2006/relationships"><Relationship Id="rId1" Type="http://schemas.openxmlformats.org/officeDocument/2006/relationships/hyperlink" Target="#'Sheet1 (5)'!A1"/></Relationships>
</file>

<file path=xl/drawings/_rels/drawing21.xml.rels><?xml version="1.0" encoding="UTF-8" standalone="yes"?>
<Relationships xmlns="http://schemas.openxmlformats.org/package/2006/relationships"><Relationship Id="rId1" Type="http://schemas.openxmlformats.org/officeDocument/2006/relationships/hyperlink" Target="#'Sheet1 (5)'!A1"/></Relationships>
</file>

<file path=xl/drawings/_rels/drawing22.xml.rels><?xml version="1.0" encoding="UTF-8" standalone="yes"?>
<Relationships xmlns="http://schemas.openxmlformats.org/package/2006/relationships"><Relationship Id="rId1" Type="http://schemas.openxmlformats.org/officeDocument/2006/relationships/hyperlink" Target="#'Sheet1 (6)'!A1"/></Relationships>
</file>

<file path=xl/drawings/_rels/drawing23.xml.rels><?xml version="1.0" encoding="UTF-8" standalone="yes"?>
<Relationships xmlns="http://schemas.openxmlformats.org/package/2006/relationships"><Relationship Id="rId1" Type="http://schemas.openxmlformats.org/officeDocument/2006/relationships/hyperlink" Target="#Sheet6!A1"/></Relationships>
</file>

<file path=xl/drawings/_rels/drawing24.xml.rels><?xml version="1.0" encoding="UTF-8" standalone="yes"?>
<Relationships xmlns="http://schemas.openxmlformats.org/package/2006/relationships"><Relationship Id="rId1" Type="http://schemas.openxmlformats.org/officeDocument/2006/relationships/hyperlink" Target="#'Sheet4 (2)'!A1"/></Relationships>
</file>

<file path=xl/drawings/drawing1.xml><?xml version="1.0" encoding="utf-8"?>
<xdr:wsDr xmlns:xdr="http://schemas.openxmlformats.org/drawingml/2006/spreadsheetDrawing" xmlns:a="http://schemas.openxmlformats.org/drawingml/2006/main">
  <xdr:twoCellAnchor>
    <xdr:from>
      <xdr:col>23</xdr:col>
      <xdr:colOff>152400</xdr:colOff>
      <xdr:row>9</xdr:row>
      <xdr:rowOff>161925</xdr:rowOff>
    </xdr:from>
    <xdr:to>
      <xdr:col>23</xdr:col>
      <xdr:colOff>476400</xdr:colOff>
      <xdr:row>12</xdr:row>
      <xdr:rowOff>83775</xdr:rowOff>
    </xdr:to>
    <xdr:sp macro="[0]!button108" textlink="">
      <xdr:nvSpPr>
        <xdr:cNvPr id="21" name="Oval 20">
          <a:extLst>
            <a:ext uri="{FF2B5EF4-FFF2-40B4-BE49-F238E27FC236}">
              <a16:creationId xmlns:a16="http://schemas.microsoft.com/office/drawing/2014/main" id="{00000000-0008-0000-0000-000015000000}"/>
            </a:ext>
          </a:extLst>
        </xdr:cNvPr>
        <xdr:cNvSpPr/>
      </xdr:nvSpPr>
      <xdr:spPr>
        <a:xfrm>
          <a:off x="10410825" y="1476375"/>
          <a:ext cx="324000" cy="360000"/>
        </a:xfrm>
        <a:prstGeom prst="ellipse">
          <a:avLst/>
        </a:prstGeom>
        <a:ln>
          <a:solidFill>
            <a:srgbClr val="FF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r>
            <a:rPr lang="en-MY" sz="2000" b="0" i="0">
              <a:solidFill>
                <a:sysClr val="windowText" lastClr="000000"/>
              </a:solidFill>
            </a:rPr>
            <a:t>i</a:t>
          </a:r>
        </a:p>
      </xdr:txBody>
    </xdr:sp>
    <xdr:clientData/>
  </xdr:twoCellAnchor>
  <xdr:twoCellAnchor>
    <xdr:from>
      <xdr:col>2</xdr:col>
      <xdr:colOff>161526</xdr:colOff>
      <xdr:row>3</xdr:row>
      <xdr:rowOff>78586</xdr:rowOff>
    </xdr:from>
    <xdr:to>
      <xdr:col>2</xdr:col>
      <xdr:colOff>220190</xdr:colOff>
      <xdr:row>81</xdr:row>
      <xdr:rowOff>99486</xdr:rowOff>
    </xdr:to>
    <xdr:grpSp>
      <xdr:nvGrpSpPr>
        <xdr:cNvPr id="27" name="Group 19">
          <a:extLst>
            <a:ext uri="{FF2B5EF4-FFF2-40B4-BE49-F238E27FC236}">
              <a16:creationId xmlns:a16="http://schemas.microsoft.com/office/drawing/2014/main" id="{00000000-0008-0000-0000-00001B000000}"/>
            </a:ext>
          </a:extLst>
        </xdr:cNvPr>
        <xdr:cNvGrpSpPr>
          <a:grpSpLocks/>
        </xdr:cNvGrpSpPr>
      </xdr:nvGrpSpPr>
      <xdr:grpSpPr bwMode="auto">
        <a:xfrm>
          <a:off x="1401681" y="614367"/>
          <a:ext cx="54854" cy="10696997"/>
          <a:chOff x="1690687" y="759622"/>
          <a:chExt cx="57152" cy="20076316"/>
        </a:xfrm>
      </xdr:grpSpPr>
      <xdr:cxnSp macro="">
        <xdr:nvCxnSpPr>
          <xdr:cNvPr id="39" name="Straight Connector 38">
            <a:extLst>
              <a:ext uri="{FF2B5EF4-FFF2-40B4-BE49-F238E27FC236}">
                <a16:creationId xmlns:a16="http://schemas.microsoft.com/office/drawing/2014/main" id="{00000000-0008-0000-0000-000027000000}"/>
              </a:ext>
            </a:extLst>
          </xdr:cNvPr>
          <xdr:cNvCxnSpPr/>
        </xdr:nvCxnSpPr>
        <xdr:spPr>
          <a:xfrm flipH="1">
            <a:off x="1690845" y="759622"/>
            <a:ext cx="9499" cy="20076316"/>
          </a:xfrm>
          <a:prstGeom prst="line">
            <a:avLst/>
          </a:prstGeom>
          <a:ln w="38100">
            <a:solidFill>
              <a:schemeClr val="accent6">
                <a:lumMod val="75000"/>
              </a:schemeClr>
            </a:solidFill>
          </a:ln>
        </xdr:spPr>
        <xdr:style>
          <a:lnRef idx="1">
            <a:schemeClr val="dk1"/>
          </a:lnRef>
          <a:fillRef idx="0">
            <a:schemeClr val="dk1"/>
          </a:fillRef>
          <a:effectRef idx="0">
            <a:schemeClr val="dk1"/>
          </a:effectRef>
          <a:fontRef idx="minor">
            <a:schemeClr val="tx1"/>
          </a:fontRef>
        </xdr:style>
      </xdr:cxnSp>
      <xdr:cxnSp macro="">
        <xdr:nvCxnSpPr>
          <xdr:cNvPr id="40" name="Straight Connector 39">
            <a:extLst>
              <a:ext uri="{FF2B5EF4-FFF2-40B4-BE49-F238E27FC236}">
                <a16:creationId xmlns:a16="http://schemas.microsoft.com/office/drawing/2014/main" id="{00000000-0008-0000-0000-000028000000}"/>
              </a:ext>
            </a:extLst>
          </xdr:cNvPr>
          <xdr:cNvCxnSpPr/>
        </xdr:nvCxnSpPr>
        <xdr:spPr>
          <a:xfrm flipH="1">
            <a:off x="1738340" y="759622"/>
            <a:ext cx="9499" cy="20076316"/>
          </a:xfrm>
          <a:prstGeom prst="line">
            <a:avLst/>
          </a:prstGeom>
          <a:ln w="38100">
            <a:solidFill>
              <a:schemeClr val="accent2">
                <a:lumMod val="75000"/>
              </a:schemeClr>
            </a:solidFill>
            <a:prstDash val="solid"/>
          </a:ln>
        </xdr:spPr>
        <xdr:style>
          <a:lnRef idx="1">
            <a:schemeClr val="dk1"/>
          </a:lnRef>
          <a:fillRef idx="0">
            <a:schemeClr val="dk1"/>
          </a:fillRef>
          <a:effectRef idx="0">
            <a:schemeClr val="dk1"/>
          </a:effectRef>
          <a:fontRef idx="minor">
            <a:schemeClr val="tx1"/>
          </a:fontRef>
        </xdr:style>
      </xdr:cxnSp>
    </xdr:grpSp>
    <xdr:clientData/>
  </xdr:twoCellAnchor>
  <xdr:twoCellAnchor>
    <xdr:from>
      <xdr:col>25</xdr:col>
      <xdr:colOff>59531</xdr:colOff>
      <xdr:row>14</xdr:row>
      <xdr:rowOff>1587</xdr:rowOff>
    </xdr:from>
    <xdr:to>
      <xdr:col>31</xdr:col>
      <xdr:colOff>484186</xdr:colOff>
      <xdr:row>36</xdr:row>
      <xdr:rowOff>198436</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25</xdr:col>
      <xdr:colOff>67468</xdr:colOff>
      <xdr:row>48</xdr:row>
      <xdr:rowOff>17461</xdr:rowOff>
    </xdr:from>
    <xdr:to>
      <xdr:col>31</xdr:col>
      <xdr:colOff>468311</xdr:colOff>
      <xdr:row>69</xdr:row>
      <xdr:rowOff>182561</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137499</xdr:colOff>
      <xdr:row>12</xdr:row>
      <xdr:rowOff>27232</xdr:rowOff>
    </xdr:from>
    <xdr:to>
      <xdr:col>2</xdr:col>
      <xdr:colOff>73145</xdr:colOff>
      <xdr:row>28</xdr:row>
      <xdr:rowOff>213668</xdr:rowOff>
    </xdr:to>
    <xdr:grpSp>
      <xdr:nvGrpSpPr>
        <xdr:cNvPr id="4" name="Group 3">
          <a:extLst>
            <a:ext uri="{FF2B5EF4-FFF2-40B4-BE49-F238E27FC236}">
              <a16:creationId xmlns:a16="http://schemas.microsoft.com/office/drawing/2014/main" id="{254B911D-FA66-43C7-BB76-BD61191F632A}"/>
            </a:ext>
          </a:extLst>
        </xdr:cNvPr>
        <xdr:cNvGrpSpPr/>
      </xdr:nvGrpSpPr>
      <xdr:grpSpPr>
        <a:xfrm>
          <a:off x="133689" y="1739827"/>
          <a:ext cx="1177706" cy="2899156"/>
          <a:chOff x="138181" y="1794630"/>
          <a:chExt cx="1179813" cy="2900895"/>
        </a:xfrm>
      </xdr:grpSpPr>
      <xdr:grpSp>
        <xdr:nvGrpSpPr>
          <xdr:cNvPr id="5" name="Group 4">
            <a:extLst>
              <a:ext uri="{FF2B5EF4-FFF2-40B4-BE49-F238E27FC236}">
                <a16:creationId xmlns:a16="http://schemas.microsoft.com/office/drawing/2014/main" id="{4F7685F3-8914-4F4B-8A5F-862EC1473249}"/>
              </a:ext>
            </a:extLst>
          </xdr:cNvPr>
          <xdr:cNvGrpSpPr/>
        </xdr:nvGrpSpPr>
        <xdr:grpSpPr>
          <a:xfrm>
            <a:off x="138181" y="1794630"/>
            <a:ext cx="1179813" cy="2597563"/>
            <a:chOff x="138181" y="1794630"/>
            <a:chExt cx="1179813" cy="2597563"/>
          </a:xfrm>
        </xdr:grpSpPr>
        <xdr:sp macro="" textlink="">
          <xdr:nvSpPr>
            <xdr:cNvPr id="28" name="Rounded Rectangle 27">
              <a:hlinkClick xmlns:r="http://schemas.openxmlformats.org/officeDocument/2006/relationships" r:id="rId3"/>
              <a:extLst>
                <a:ext uri="{FF2B5EF4-FFF2-40B4-BE49-F238E27FC236}">
                  <a16:creationId xmlns:a16="http://schemas.microsoft.com/office/drawing/2014/main" id="{00000000-0008-0000-0000-00001C000000}"/>
                </a:ext>
              </a:extLst>
            </xdr:cNvPr>
            <xdr:cNvSpPr/>
          </xdr:nvSpPr>
          <xdr:spPr bwMode="auto">
            <a:xfrm>
              <a:off x="138181" y="2313115"/>
              <a:ext cx="1179796" cy="231009"/>
            </a:xfrm>
            <a:prstGeom prst="roundRect">
              <a:avLst/>
            </a:prstGeom>
            <a:solidFill>
              <a:schemeClr val="accent4">
                <a:lumMod val="20000"/>
                <a:lumOff val="8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100"/>
                <a:t>AREA 1</a:t>
              </a:r>
            </a:p>
          </xdr:txBody>
        </xdr:sp>
        <xdr:sp macro="" textlink="">
          <xdr:nvSpPr>
            <xdr:cNvPr id="29" name="Rounded Rectangle 28">
              <a:hlinkClick xmlns:r="http://schemas.openxmlformats.org/officeDocument/2006/relationships" r:id="rId4"/>
              <a:extLst>
                <a:ext uri="{FF2B5EF4-FFF2-40B4-BE49-F238E27FC236}">
                  <a16:creationId xmlns:a16="http://schemas.microsoft.com/office/drawing/2014/main" id="{00000000-0008-0000-0000-00001D000000}"/>
                </a:ext>
              </a:extLst>
            </xdr:cNvPr>
            <xdr:cNvSpPr/>
          </xdr:nvSpPr>
          <xdr:spPr bwMode="auto">
            <a:xfrm>
              <a:off x="138181" y="2574925"/>
              <a:ext cx="1170045" cy="236142"/>
            </a:xfrm>
            <a:prstGeom prst="roundRect">
              <a:avLst/>
            </a:prstGeom>
            <a:solidFill>
              <a:schemeClr val="accent5">
                <a:lumMod val="20000"/>
                <a:lumOff val="8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100"/>
                <a:t>AREA 2</a:t>
              </a:r>
            </a:p>
          </xdr:txBody>
        </xdr:sp>
        <xdr:sp macro="" textlink="">
          <xdr:nvSpPr>
            <xdr:cNvPr id="30" name="Rounded Rectangle 29">
              <a:hlinkClick xmlns:r="http://schemas.openxmlformats.org/officeDocument/2006/relationships" r:id="rId5"/>
              <a:extLst>
                <a:ext uri="{FF2B5EF4-FFF2-40B4-BE49-F238E27FC236}">
                  <a16:creationId xmlns:a16="http://schemas.microsoft.com/office/drawing/2014/main" id="{00000000-0008-0000-0000-00001E000000}"/>
                </a:ext>
              </a:extLst>
            </xdr:cNvPr>
            <xdr:cNvSpPr/>
          </xdr:nvSpPr>
          <xdr:spPr bwMode="auto">
            <a:xfrm>
              <a:off x="147949" y="2836735"/>
              <a:ext cx="1170045" cy="231009"/>
            </a:xfrm>
            <a:prstGeom prst="roundRect">
              <a:avLst/>
            </a:prstGeom>
            <a:solidFill>
              <a:schemeClr val="bg2">
                <a:lumMod val="75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100"/>
                <a:t>AREA 3</a:t>
              </a:r>
            </a:p>
          </xdr:txBody>
        </xdr:sp>
        <xdr:sp macro="" textlink="">
          <xdr:nvSpPr>
            <xdr:cNvPr id="31" name="Rounded Rectangle 30">
              <a:hlinkClick xmlns:r="http://schemas.openxmlformats.org/officeDocument/2006/relationships" r:id="rId6"/>
              <a:extLst>
                <a:ext uri="{FF2B5EF4-FFF2-40B4-BE49-F238E27FC236}">
                  <a16:creationId xmlns:a16="http://schemas.microsoft.com/office/drawing/2014/main" id="{00000000-0008-0000-0000-00001F000000}"/>
                </a:ext>
              </a:extLst>
            </xdr:cNvPr>
            <xdr:cNvSpPr/>
          </xdr:nvSpPr>
          <xdr:spPr bwMode="auto">
            <a:xfrm>
              <a:off x="138181" y="3093411"/>
              <a:ext cx="1170045" cy="236142"/>
            </a:xfrm>
            <a:prstGeom prst="roundRect">
              <a:avLst/>
            </a:prstGeom>
            <a:solidFill>
              <a:schemeClr val="accent6">
                <a:lumMod val="60000"/>
                <a:lumOff val="4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100"/>
                <a:t>AREA 4</a:t>
              </a:r>
            </a:p>
          </xdr:txBody>
        </xdr:sp>
        <xdr:sp macro="" textlink="">
          <xdr:nvSpPr>
            <xdr:cNvPr id="32" name="Rounded Rectangle 31">
              <a:hlinkClick xmlns:r="http://schemas.openxmlformats.org/officeDocument/2006/relationships" r:id="rId7"/>
              <a:extLst>
                <a:ext uri="{FF2B5EF4-FFF2-40B4-BE49-F238E27FC236}">
                  <a16:creationId xmlns:a16="http://schemas.microsoft.com/office/drawing/2014/main" id="{00000000-0008-0000-0000-000020000000}"/>
                </a:ext>
              </a:extLst>
            </xdr:cNvPr>
            <xdr:cNvSpPr/>
          </xdr:nvSpPr>
          <xdr:spPr bwMode="auto">
            <a:xfrm>
              <a:off x="147949" y="3360354"/>
              <a:ext cx="1170045" cy="236142"/>
            </a:xfrm>
            <a:prstGeom prst="roundRect">
              <a:avLst/>
            </a:prstGeom>
            <a:solidFill>
              <a:schemeClr val="accent2">
                <a:lumMod val="40000"/>
                <a:lumOff val="6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100"/>
                <a:t>AREA 5</a:t>
              </a:r>
            </a:p>
          </xdr:txBody>
        </xdr:sp>
        <xdr:sp macro="" textlink="">
          <xdr:nvSpPr>
            <xdr:cNvPr id="33" name="Rounded Rectangle 32">
              <a:hlinkClick xmlns:r="http://schemas.openxmlformats.org/officeDocument/2006/relationships" r:id="rId8"/>
              <a:extLst>
                <a:ext uri="{FF2B5EF4-FFF2-40B4-BE49-F238E27FC236}">
                  <a16:creationId xmlns:a16="http://schemas.microsoft.com/office/drawing/2014/main" id="{00000000-0008-0000-0000-000021000000}"/>
                </a:ext>
              </a:extLst>
            </xdr:cNvPr>
            <xdr:cNvSpPr/>
          </xdr:nvSpPr>
          <xdr:spPr bwMode="auto">
            <a:xfrm>
              <a:off x="138181" y="3622164"/>
              <a:ext cx="1179796" cy="236142"/>
            </a:xfrm>
            <a:prstGeom prst="roundRect">
              <a:avLst/>
            </a:prstGeom>
            <a:solidFill>
              <a:schemeClr val="accent5">
                <a:lumMod val="40000"/>
                <a:lumOff val="6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100"/>
                <a:t>AREA 6</a:t>
              </a:r>
            </a:p>
          </xdr:txBody>
        </xdr:sp>
        <xdr:sp macro="" textlink="">
          <xdr:nvSpPr>
            <xdr:cNvPr id="34" name="Rounded Rectangle 33">
              <a:hlinkClick xmlns:r="http://schemas.openxmlformats.org/officeDocument/2006/relationships" r:id="rId9"/>
              <a:extLst>
                <a:ext uri="{FF2B5EF4-FFF2-40B4-BE49-F238E27FC236}">
                  <a16:creationId xmlns:a16="http://schemas.microsoft.com/office/drawing/2014/main" id="{00000000-0008-0000-0000-000022000000}"/>
                </a:ext>
              </a:extLst>
            </xdr:cNvPr>
            <xdr:cNvSpPr/>
          </xdr:nvSpPr>
          <xdr:spPr bwMode="auto">
            <a:xfrm>
              <a:off x="138181" y="3883974"/>
              <a:ext cx="1170045" cy="236142"/>
            </a:xfrm>
            <a:prstGeom prst="roundRect">
              <a:avLst/>
            </a:prstGeom>
            <a:solidFill>
              <a:schemeClr val="accent4">
                <a:lumMod val="60000"/>
                <a:lumOff val="4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100"/>
                <a:t>AREA 7</a:t>
              </a:r>
            </a:p>
          </xdr:txBody>
        </xdr:sp>
        <xdr:sp macro="" textlink="">
          <xdr:nvSpPr>
            <xdr:cNvPr id="35" name="Rounded Rectangle 34">
              <a:hlinkClick xmlns:r="http://schemas.openxmlformats.org/officeDocument/2006/relationships" r:id="rId10"/>
              <a:extLst>
                <a:ext uri="{FF2B5EF4-FFF2-40B4-BE49-F238E27FC236}">
                  <a16:creationId xmlns:a16="http://schemas.microsoft.com/office/drawing/2014/main" id="{00000000-0008-0000-0000-000023000000}"/>
                </a:ext>
              </a:extLst>
            </xdr:cNvPr>
            <xdr:cNvSpPr/>
          </xdr:nvSpPr>
          <xdr:spPr bwMode="auto">
            <a:xfrm>
              <a:off x="147949" y="2051306"/>
              <a:ext cx="1170045" cy="23614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100"/>
                <a:t>MAIN</a:t>
              </a:r>
              <a:r>
                <a:rPr lang="en-MY" sz="1100" baseline="0"/>
                <a:t> PAGE</a:t>
              </a:r>
              <a:endParaRPr lang="en-MY" sz="1100"/>
            </a:p>
          </xdr:txBody>
        </xdr:sp>
        <xdr:sp macro="[0]!summary" textlink="">
          <xdr:nvSpPr>
            <xdr:cNvPr id="36" name="Rounded Rectangle 35">
              <a:extLst>
                <a:ext uri="{FF2B5EF4-FFF2-40B4-BE49-F238E27FC236}">
                  <a16:creationId xmlns:a16="http://schemas.microsoft.com/office/drawing/2014/main" id="{00000000-0008-0000-0000-000024000000}"/>
                </a:ext>
              </a:extLst>
            </xdr:cNvPr>
            <xdr:cNvSpPr/>
          </xdr:nvSpPr>
          <xdr:spPr bwMode="auto">
            <a:xfrm>
              <a:off x="147949" y="4161184"/>
              <a:ext cx="1170045" cy="231009"/>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algn="ctr"/>
              <a:r>
                <a:rPr lang="en-MY" sz="1100">
                  <a:solidFill>
                    <a:sysClr val="windowText" lastClr="000000"/>
                  </a:solidFill>
                </a:rPr>
                <a:t>SUMMARY</a:t>
              </a:r>
            </a:p>
          </xdr:txBody>
        </xdr:sp>
        <xdr:sp macro="" textlink="">
          <xdr:nvSpPr>
            <xdr:cNvPr id="37" name="Rounded Rectangle 36">
              <a:hlinkClick xmlns:r="http://schemas.openxmlformats.org/officeDocument/2006/relationships" r:id="rId11"/>
              <a:extLst>
                <a:ext uri="{FF2B5EF4-FFF2-40B4-BE49-F238E27FC236}">
                  <a16:creationId xmlns:a16="http://schemas.microsoft.com/office/drawing/2014/main" id="{00000000-0008-0000-0000-000025000000}"/>
                </a:ext>
              </a:extLst>
            </xdr:cNvPr>
            <xdr:cNvSpPr/>
          </xdr:nvSpPr>
          <xdr:spPr bwMode="auto">
            <a:xfrm>
              <a:off x="138181" y="1794630"/>
              <a:ext cx="1170045" cy="236142"/>
            </a:xfrm>
            <a:prstGeom prst="roundRect">
              <a:avLst/>
            </a:prstGeom>
          </xdr:spPr>
          <xdr:style>
            <a:lnRef idx="1">
              <a:schemeClr val="dk1"/>
            </a:lnRef>
            <a:fillRef idx="3">
              <a:schemeClr val="dk1"/>
            </a:fillRef>
            <a:effectRef idx="2">
              <a:schemeClr val="dk1"/>
            </a:effectRef>
            <a:fontRef idx="minor">
              <a:schemeClr val="lt1"/>
            </a:fontRef>
          </xdr:style>
          <xdr:txBody>
            <a:bodyPr vertOverflow="clip" horzOverflow="clip" rtlCol="0" anchor="ctr"/>
            <a:lstStyle/>
            <a:p>
              <a:pPr algn="ctr"/>
              <a:r>
                <a:rPr lang="en-MY" sz="1000" baseline="0"/>
                <a:t>START UP PAGE</a:t>
              </a:r>
              <a:endParaRPr lang="en-MY" sz="1000"/>
            </a:p>
          </xdr:txBody>
        </xdr:sp>
      </xdr:grpSp>
      <xdr:sp macro="[0]!report" textlink="">
        <xdr:nvSpPr>
          <xdr:cNvPr id="23" name="Rectangle: Rounded Corners 22">
            <a:extLst>
              <a:ext uri="{FF2B5EF4-FFF2-40B4-BE49-F238E27FC236}">
                <a16:creationId xmlns:a16="http://schemas.microsoft.com/office/drawing/2014/main" id="{7CEA3343-7BD5-4547-8415-190092792CF5}"/>
              </a:ext>
            </a:extLst>
          </xdr:cNvPr>
          <xdr:cNvSpPr/>
        </xdr:nvSpPr>
        <xdr:spPr>
          <a:xfrm>
            <a:off x="158750" y="4429125"/>
            <a:ext cx="1116000" cy="266400"/>
          </a:xfrm>
          <a:prstGeom prst="roundRect">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n-MY" sz="1100"/>
              <a:t>REPORT</a:t>
            </a:r>
          </a:p>
        </xdr:txBody>
      </xdr:sp>
    </xdr:grpSp>
    <xdr:clientData/>
  </xdr:twoCellAnchor>
  <xdr:twoCellAnchor editAs="oneCell">
    <xdr:from>
      <xdr:col>0</xdr:col>
      <xdr:colOff>71437</xdr:colOff>
      <xdr:row>3</xdr:row>
      <xdr:rowOff>38302</xdr:rowOff>
    </xdr:from>
    <xdr:to>
      <xdr:col>2</xdr:col>
      <xdr:colOff>130968</xdr:colOff>
      <xdr:row>11</xdr:row>
      <xdr:rowOff>172390</xdr:rowOff>
    </xdr:to>
    <xdr:pic>
      <xdr:nvPicPr>
        <xdr:cNvPr id="6" name="Picture 5">
          <a:extLst>
            <a:ext uri="{FF2B5EF4-FFF2-40B4-BE49-F238E27FC236}">
              <a16:creationId xmlns:a16="http://schemas.microsoft.com/office/drawing/2014/main" id="{7C99396F-7A54-451E-BAF5-874E4CEF1257}"/>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71437" y="609802"/>
          <a:ext cx="1273969" cy="11818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936738</xdr:colOff>
      <xdr:row>2</xdr:row>
      <xdr:rowOff>128792</xdr:rowOff>
    </xdr:from>
    <xdr:to>
      <xdr:col>13</xdr:col>
      <xdr:colOff>577238</xdr:colOff>
      <xdr:row>4</xdr:row>
      <xdr:rowOff>111386</xdr:rowOff>
    </xdr:to>
    <xdr:sp macro="" textlink="">
      <xdr:nvSpPr>
        <xdr:cNvPr id="15" name="Rounded Rectangle 14">
          <a:hlinkClick xmlns:r="http://schemas.openxmlformats.org/officeDocument/2006/relationships" r:id="rId1"/>
          <a:extLst>
            <a:ext uri="{FF2B5EF4-FFF2-40B4-BE49-F238E27FC236}">
              <a16:creationId xmlns:a16="http://schemas.microsoft.com/office/drawing/2014/main" id="{00000000-0008-0000-0100-00000F000000}"/>
            </a:ext>
          </a:extLst>
        </xdr:cNvPr>
        <xdr:cNvSpPr/>
      </xdr:nvSpPr>
      <xdr:spPr bwMode="auto">
        <a:xfrm>
          <a:off x="8704905" y="538014"/>
          <a:ext cx="720000" cy="43415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900"/>
            <a:t>MAIN</a:t>
          </a:r>
          <a:r>
            <a:rPr lang="en-MY" sz="900" baseline="0"/>
            <a:t> PAGE</a:t>
          </a:r>
          <a:endParaRPr lang="en-MY" sz="900"/>
        </a:p>
      </xdr:txBody>
    </xdr:sp>
    <xdr:clientData/>
  </xdr:twoCellAnchor>
  <xdr:twoCellAnchor>
    <xdr:from>
      <xdr:col>13</xdr:col>
      <xdr:colOff>629957</xdr:colOff>
      <xdr:row>2</xdr:row>
      <xdr:rowOff>130012</xdr:rowOff>
    </xdr:from>
    <xdr:to>
      <xdr:col>14</xdr:col>
      <xdr:colOff>270457</xdr:colOff>
      <xdr:row>4</xdr:row>
      <xdr:rowOff>112606</xdr:rowOff>
    </xdr:to>
    <xdr:sp macro="" textlink="">
      <xdr:nvSpPr>
        <xdr:cNvPr id="17" name="Rounded Rectangle 16">
          <a:hlinkClick xmlns:r="http://schemas.openxmlformats.org/officeDocument/2006/relationships" r:id="rId2"/>
          <a:extLst>
            <a:ext uri="{FF2B5EF4-FFF2-40B4-BE49-F238E27FC236}">
              <a16:creationId xmlns:a16="http://schemas.microsoft.com/office/drawing/2014/main" id="{00000000-0008-0000-0100-000011000000}"/>
            </a:ext>
          </a:extLst>
        </xdr:cNvPr>
        <xdr:cNvSpPr/>
      </xdr:nvSpPr>
      <xdr:spPr bwMode="auto">
        <a:xfrm>
          <a:off x="9477624" y="539234"/>
          <a:ext cx="720000" cy="434150"/>
        </a:xfrm>
        <a:prstGeom prst="roundRect">
          <a:avLst/>
        </a:prstGeom>
      </xdr:spPr>
      <xdr:style>
        <a:lnRef idx="1">
          <a:schemeClr val="dk1"/>
        </a:lnRef>
        <a:fillRef idx="3">
          <a:schemeClr val="dk1"/>
        </a:fillRef>
        <a:effectRef idx="2">
          <a:schemeClr val="dk1"/>
        </a:effectRef>
        <a:fontRef idx="minor">
          <a:schemeClr val="lt1"/>
        </a:fontRef>
      </xdr:style>
      <xdr:txBody>
        <a:bodyPr vertOverflow="clip" horzOverflow="clip" rtlCol="0" anchor="ctr"/>
        <a:lstStyle/>
        <a:p>
          <a:pPr algn="ctr"/>
          <a:r>
            <a:rPr lang="en-MY" sz="900" baseline="0"/>
            <a:t>START UP PAGE</a:t>
          </a:r>
          <a:endParaRPr lang="en-MY" sz="900"/>
        </a:p>
      </xdr:txBody>
    </xdr:sp>
    <xdr:clientData/>
  </xdr:twoCellAnchor>
  <xdr:twoCellAnchor>
    <xdr:from>
      <xdr:col>15</xdr:col>
      <xdr:colOff>894979</xdr:colOff>
      <xdr:row>2</xdr:row>
      <xdr:rowOff>298</xdr:rowOff>
    </xdr:from>
    <xdr:to>
      <xdr:col>17</xdr:col>
      <xdr:colOff>1424</xdr:colOff>
      <xdr:row>5</xdr:row>
      <xdr:rowOff>13298</xdr:rowOff>
    </xdr:to>
    <xdr:sp macro="[0]!block" textlink="">
      <xdr:nvSpPr>
        <xdr:cNvPr id="21" name="Striped Right Arrow 20">
          <a:extLst>
            <a:ext uri="{FF2B5EF4-FFF2-40B4-BE49-F238E27FC236}">
              <a16:creationId xmlns:a16="http://schemas.microsoft.com/office/drawing/2014/main" id="{00000000-0008-0000-0100-000015000000}"/>
            </a:ext>
          </a:extLst>
        </xdr:cNvPr>
        <xdr:cNvSpPr/>
      </xdr:nvSpPr>
      <xdr:spPr bwMode="auto">
        <a:xfrm>
          <a:off x="11901646" y="409520"/>
          <a:ext cx="828000" cy="648000"/>
        </a:xfrm>
        <a:prstGeom prst="stripedRightArrow">
          <a:avLst>
            <a:gd name="adj1" fmla="val 54454"/>
            <a:gd name="adj2" fmla="val 40169"/>
          </a:avLst>
        </a:prstGeom>
      </xdr:spPr>
      <xdr:style>
        <a:lnRef idx="0">
          <a:schemeClr val="accent4"/>
        </a:lnRef>
        <a:fillRef idx="3">
          <a:schemeClr val="accent4"/>
        </a:fillRef>
        <a:effectRef idx="3">
          <a:schemeClr val="accent4"/>
        </a:effectRef>
        <a:fontRef idx="minor">
          <a:schemeClr val="lt1"/>
        </a:fontRef>
      </xdr:style>
      <xdr:txBody>
        <a:bodyPr vertOverflow="clip" horzOverflow="clip" rtlCol="0" anchor="ctr"/>
        <a:lstStyle/>
        <a:p>
          <a:pPr algn="ctr"/>
          <a:r>
            <a:rPr lang="en-MY" sz="1000" baseline="0"/>
            <a:t>NEXT</a:t>
          </a:r>
          <a:endParaRPr lang="en-MY" sz="1000"/>
        </a:p>
      </xdr:txBody>
    </xdr:sp>
    <xdr:clientData/>
  </xdr:twoCellAnchor>
  <xdr:twoCellAnchor>
    <xdr:from>
      <xdr:col>14</xdr:col>
      <xdr:colOff>324815</xdr:colOff>
      <xdr:row>2</xdr:row>
      <xdr:rowOff>125389</xdr:rowOff>
    </xdr:from>
    <xdr:to>
      <xdr:col>14</xdr:col>
      <xdr:colOff>1044815</xdr:colOff>
      <xdr:row>4</xdr:row>
      <xdr:rowOff>114333</xdr:rowOff>
    </xdr:to>
    <xdr:sp macro="[0]!save" textlink="">
      <xdr:nvSpPr>
        <xdr:cNvPr id="6" name="Rounded Rectangle 5">
          <a:extLst>
            <a:ext uri="{FF2B5EF4-FFF2-40B4-BE49-F238E27FC236}">
              <a16:creationId xmlns:a16="http://schemas.microsoft.com/office/drawing/2014/main" id="{00000000-0008-0000-0100-000006000000}"/>
            </a:ext>
          </a:extLst>
        </xdr:cNvPr>
        <xdr:cNvSpPr/>
      </xdr:nvSpPr>
      <xdr:spPr bwMode="auto">
        <a:xfrm>
          <a:off x="10251982" y="534611"/>
          <a:ext cx="720000" cy="440500"/>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000"/>
            <a:t>SAVE FILE</a:t>
          </a:r>
        </a:p>
      </xdr:txBody>
    </xdr:sp>
    <xdr:clientData/>
  </xdr:twoCellAnchor>
  <xdr:twoCellAnchor>
    <xdr:from>
      <xdr:col>15</xdr:col>
      <xdr:colOff>5656</xdr:colOff>
      <xdr:row>2</xdr:row>
      <xdr:rowOff>124475</xdr:rowOff>
    </xdr:from>
    <xdr:to>
      <xdr:col>15</xdr:col>
      <xdr:colOff>725656</xdr:colOff>
      <xdr:row>4</xdr:row>
      <xdr:rowOff>113419</xdr:rowOff>
    </xdr:to>
    <xdr:sp macro="[0]!ClearContent" textlink="">
      <xdr:nvSpPr>
        <xdr:cNvPr id="7" name="Rounded Rectangle 6">
          <a:extLst>
            <a:ext uri="{FF2B5EF4-FFF2-40B4-BE49-F238E27FC236}">
              <a16:creationId xmlns:a16="http://schemas.microsoft.com/office/drawing/2014/main" id="{00000000-0008-0000-0100-000007000000}"/>
            </a:ext>
          </a:extLst>
        </xdr:cNvPr>
        <xdr:cNvSpPr/>
      </xdr:nvSpPr>
      <xdr:spPr bwMode="auto">
        <a:xfrm>
          <a:off x="11012323" y="533697"/>
          <a:ext cx="720000" cy="440500"/>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en-MY" sz="1000"/>
            <a:t>RESET</a:t>
          </a:r>
        </a:p>
      </xdr:txBody>
    </xdr:sp>
    <xdr:clientData/>
  </xdr:twoCellAnchor>
  <xdr:oneCellAnchor>
    <xdr:from>
      <xdr:col>7</xdr:col>
      <xdr:colOff>702732</xdr:colOff>
      <xdr:row>48</xdr:row>
      <xdr:rowOff>148161</xdr:rowOff>
    </xdr:from>
    <xdr:ext cx="486928" cy="264560"/>
    <xdr:sp macro="" textlink="">
      <xdr:nvSpPr>
        <xdr:cNvPr id="9" name="TextBox 8">
          <a:hlinkClick xmlns:r="http://schemas.openxmlformats.org/officeDocument/2006/relationships" r:id="rId3"/>
          <a:extLst>
            <a:ext uri="{FF2B5EF4-FFF2-40B4-BE49-F238E27FC236}">
              <a16:creationId xmlns:a16="http://schemas.microsoft.com/office/drawing/2014/main" id="{00000000-0008-0000-0100-000009000000}"/>
            </a:ext>
          </a:extLst>
        </xdr:cNvPr>
        <xdr:cNvSpPr txBox="1"/>
      </xdr:nvSpPr>
      <xdr:spPr>
        <a:xfrm>
          <a:off x="3073399" y="7859883"/>
          <a:ext cx="4869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MY" sz="1100" u="sng">
              <a:solidFill>
                <a:srgbClr val="FF0000"/>
              </a:solidFill>
            </a:rPr>
            <a:t>HERE</a:t>
          </a:r>
        </a:p>
      </xdr:txBody>
    </xdr:sp>
    <xdr:clientData/>
  </xdr:oneCellAnchor>
  <xdr:twoCellAnchor editAs="oneCell">
    <xdr:from>
      <xdr:col>1</xdr:col>
      <xdr:colOff>10584</xdr:colOff>
      <xdr:row>0</xdr:row>
      <xdr:rowOff>21166</xdr:rowOff>
    </xdr:from>
    <xdr:to>
      <xdr:col>4</xdr:col>
      <xdr:colOff>687916</xdr:colOff>
      <xdr:row>4</xdr:row>
      <xdr:rowOff>111715</xdr:rowOff>
    </xdr:to>
    <xdr:pic>
      <xdr:nvPicPr>
        <xdr:cNvPr id="2" name="Picture 1">
          <a:extLst>
            <a:ext uri="{FF2B5EF4-FFF2-40B4-BE49-F238E27FC236}">
              <a16:creationId xmlns:a16="http://schemas.microsoft.com/office/drawing/2014/main" id="{1426BC05-63A7-4AC9-BE2C-A78D55E1AF2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38667" y="21166"/>
          <a:ext cx="963082" cy="9795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219075</xdr:colOff>
      <xdr:row>21</xdr:row>
      <xdr:rowOff>171450</xdr:rowOff>
    </xdr:from>
    <xdr:to>
      <xdr:col>13</xdr:col>
      <xdr:colOff>752475</xdr:colOff>
      <xdr:row>27</xdr:row>
      <xdr:rowOff>101600</xdr:rowOff>
    </xdr:to>
    <xdr:sp macro="[0]!ClearContent" textlink="">
      <xdr:nvSpPr>
        <xdr:cNvPr id="3" name="Rounded Rectangle 2">
          <a:extLst>
            <a:ext uri="{FF2B5EF4-FFF2-40B4-BE49-F238E27FC236}">
              <a16:creationId xmlns:a16="http://schemas.microsoft.com/office/drawing/2014/main" id="{00000000-0008-0000-0200-000003000000}"/>
            </a:ext>
          </a:extLst>
        </xdr:cNvPr>
        <xdr:cNvSpPr/>
      </xdr:nvSpPr>
      <xdr:spPr>
        <a:xfrm>
          <a:off x="7419975" y="3276600"/>
          <a:ext cx="1511300" cy="1035050"/>
        </a:xfrm>
        <a:prstGeom prst="roundRect">
          <a:avLst/>
        </a:prstGeom>
      </xdr:spPr>
      <xdr:style>
        <a:lnRef idx="0">
          <a:schemeClr val="accent2"/>
        </a:lnRef>
        <a:fillRef idx="3">
          <a:schemeClr val="accent2"/>
        </a:fillRef>
        <a:effectRef idx="3">
          <a:schemeClr val="accent2"/>
        </a:effectRef>
        <a:fontRef idx="minor">
          <a:schemeClr val="lt1"/>
        </a:fontRef>
      </xdr:style>
      <xdr:txBody>
        <a:bodyPr rtlCol="0" anchor="ctr"/>
        <a:lstStyle/>
        <a:p>
          <a:pPr algn="ctr"/>
          <a:r>
            <a:rPr lang="en-MY" sz="1400" b="1"/>
            <a:t>CLICK HERE TO START</a:t>
          </a:r>
        </a:p>
      </xdr:txBody>
    </xdr:sp>
    <xdr:clientData/>
  </xdr:twoCellAnchor>
  <xdr:twoCellAnchor>
    <xdr:from>
      <xdr:col>3</xdr:col>
      <xdr:colOff>285750</xdr:colOff>
      <xdr:row>17</xdr:row>
      <xdr:rowOff>152400</xdr:rowOff>
    </xdr:from>
    <xdr:to>
      <xdr:col>4</xdr:col>
      <xdr:colOff>203200</xdr:colOff>
      <xdr:row>19</xdr:row>
      <xdr:rowOff>50800</xdr:rowOff>
    </xdr:to>
    <xdr:sp macro="" textlink="">
      <xdr:nvSpPr>
        <xdr:cNvPr id="4" name="TextBox 3">
          <a:hlinkClick xmlns:r="http://schemas.openxmlformats.org/officeDocument/2006/relationships" r:id="rId1"/>
          <a:extLst>
            <a:ext uri="{FF2B5EF4-FFF2-40B4-BE49-F238E27FC236}">
              <a16:creationId xmlns:a16="http://schemas.microsoft.com/office/drawing/2014/main" id="{310A1785-E884-464F-8FBF-78796EE2D71A}"/>
            </a:ext>
          </a:extLst>
        </xdr:cNvPr>
        <xdr:cNvSpPr txBox="1"/>
      </xdr:nvSpPr>
      <xdr:spPr>
        <a:xfrm>
          <a:off x="2114550" y="2520950"/>
          <a:ext cx="527050"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1100" b="1">
              <a:solidFill>
                <a:srgbClr val="FF0000"/>
              </a:solidFill>
            </a:rPr>
            <a:t>HERE </a:t>
          </a:r>
        </a:p>
      </xdr:txBody>
    </xdr:sp>
    <xdr:clientData/>
  </xdr:twoCellAnchor>
  <xdr:twoCellAnchor>
    <xdr:from>
      <xdr:col>12</xdr:col>
      <xdr:colOff>28575</xdr:colOff>
      <xdr:row>7</xdr:row>
      <xdr:rowOff>114300</xdr:rowOff>
    </xdr:from>
    <xdr:to>
      <xdr:col>13</xdr:col>
      <xdr:colOff>866775</xdr:colOff>
      <xdr:row>10</xdr:row>
      <xdr:rowOff>180975</xdr:rowOff>
    </xdr:to>
    <xdr:sp macro="" textlink="">
      <xdr:nvSpPr>
        <xdr:cNvPr id="5" name="Rectangle 4">
          <a:extLst>
            <a:ext uri="{FF2B5EF4-FFF2-40B4-BE49-F238E27FC236}">
              <a16:creationId xmlns:a16="http://schemas.microsoft.com/office/drawing/2014/main" id="{D64D6A05-9FC7-4EDA-8059-443323512186}"/>
            </a:ext>
          </a:extLst>
        </xdr:cNvPr>
        <xdr:cNvSpPr/>
      </xdr:nvSpPr>
      <xdr:spPr>
        <a:xfrm>
          <a:off x="7210425" y="638175"/>
          <a:ext cx="1771650" cy="63817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MY" sz="1100" b="1">
              <a:solidFill>
                <a:schemeClr val="tx1"/>
              </a:solidFill>
            </a:rPr>
            <a:t>Evaluation Instrument for Medical Specialist Training</a:t>
          </a:r>
        </a:p>
      </xdr:txBody>
    </xdr:sp>
    <xdr:clientData/>
  </xdr:twoCellAnchor>
  <xdr:twoCellAnchor>
    <xdr:from>
      <xdr:col>12</xdr:col>
      <xdr:colOff>38100</xdr:colOff>
      <xdr:row>28</xdr:row>
      <xdr:rowOff>95250</xdr:rowOff>
    </xdr:from>
    <xdr:to>
      <xdr:col>13</xdr:col>
      <xdr:colOff>857250</xdr:colOff>
      <xdr:row>31</xdr:row>
      <xdr:rowOff>161925</xdr:rowOff>
    </xdr:to>
    <xdr:sp macro="" textlink="">
      <xdr:nvSpPr>
        <xdr:cNvPr id="8" name="Rectangle 7">
          <a:extLst>
            <a:ext uri="{FF2B5EF4-FFF2-40B4-BE49-F238E27FC236}">
              <a16:creationId xmlns:a16="http://schemas.microsoft.com/office/drawing/2014/main" id="{E227F4C1-7BC2-468B-A714-DAB4142F433B}"/>
            </a:ext>
          </a:extLst>
        </xdr:cNvPr>
        <xdr:cNvSpPr/>
      </xdr:nvSpPr>
      <xdr:spPr>
        <a:xfrm>
          <a:off x="7219950" y="4619625"/>
          <a:ext cx="1752600" cy="63817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MY" sz="800" b="0">
              <a:solidFill>
                <a:schemeClr val="tx1"/>
              </a:solidFill>
            </a:rPr>
            <a:t>Acknowledgements:</a:t>
          </a:r>
          <a:endParaRPr lang="en-MY" sz="800" b="0" baseline="0">
            <a:solidFill>
              <a:schemeClr val="tx1"/>
            </a:solidFill>
          </a:endParaRPr>
        </a:p>
        <a:p>
          <a:pPr algn="ctr"/>
          <a:r>
            <a:rPr lang="en-MY" sz="800" b="0" baseline="0">
              <a:solidFill>
                <a:schemeClr val="tx1"/>
              </a:solidFill>
            </a:rPr>
            <a:t>Hj Mohamed Nadzri Bin Mohd Yusoff</a:t>
          </a:r>
        </a:p>
        <a:p>
          <a:pPr algn="ctr"/>
          <a:r>
            <a:rPr lang="en-MY" sz="800" b="0" baseline="0">
              <a:solidFill>
                <a:schemeClr val="tx1"/>
              </a:solidFill>
            </a:rPr>
            <a:t>Undergraduate Education Committee (MEC) </a:t>
          </a:r>
        </a:p>
        <a:p>
          <a:pPr algn="ctr"/>
          <a:endParaRPr lang="en-MY" sz="800" b="0">
            <a:solidFill>
              <a:schemeClr val="tx1"/>
            </a:solidFill>
          </a:endParaRPr>
        </a:p>
      </xdr:txBody>
    </xdr:sp>
    <xdr:clientData/>
  </xdr:twoCellAnchor>
  <xdr:twoCellAnchor editAs="oneCell">
    <xdr:from>
      <xdr:col>12</xdr:col>
      <xdr:colOff>105416</xdr:colOff>
      <xdr:row>10</xdr:row>
      <xdr:rowOff>114300</xdr:rowOff>
    </xdr:from>
    <xdr:to>
      <xdr:col>13</xdr:col>
      <xdr:colOff>809625</xdr:colOff>
      <xdr:row>19</xdr:row>
      <xdr:rowOff>65462</xdr:rowOff>
    </xdr:to>
    <xdr:pic>
      <xdr:nvPicPr>
        <xdr:cNvPr id="2" name="Picture 1">
          <a:extLst>
            <a:ext uri="{FF2B5EF4-FFF2-40B4-BE49-F238E27FC236}">
              <a16:creationId xmlns:a16="http://schemas.microsoft.com/office/drawing/2014/main" id="{A8FA9538-7F4D-4F66-81A8-7FDD1F3622A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87266" y="1209675"/>
          <a:ext cx="1637659" cy="166566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2497667</xdr:colOff>
      <xdr:row>12</xdr:row>
      <xdr:rowOff>1630895</xdr:rowOff>
    </xdr:from>
    <xdr:to>
      <xdr:col>4</xdr:col>
      <xdr:colOff>3368942</xdr:colOff>
      <xdr:row>12</xdr:row>
      <xdr:rowOff>1852083</xdr:rowOff>
    </xdr:to>
    <xdr:sp macro="" textlink="">
      <xdr:nvSpPr>
        <xdr:cNvPr id="4" name="Rounded Rectangle 3">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a:off x="3016250" y="13568895"/>
          <a:ext cx="871275" cy="221188"/>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000">
              <a:latin typeface="Arial Narrow" panose="020B0606020202030204" pitchFamily="34" charset="0"/>
            </a:rPr>
            <a:t>Table.1</a:t>
          </a:r>
        </a:p>
      </xdr:txBody>
    </xdr:sp>
    <xdr:clientData/>
  </xdr:twoCellAnchor>
  <xdr:twoCellAnchor>
    <xdr:from>
      <xdr:col>4</xdr:col>
      <xdr:colOff>850887</xdr:colOff>
      <xdr:row>38</xdr:row>
      <xdr:rowOff>1873252</xdr:rowOff>
    </xdr:from>
    <xdr:to>
      <xdr:col>4</xdr:col>
      <xdr:colOff>1426887</xdr:colOff>
      <xdr:row>38</xdr:row>
      <xdr:rowOff>2089252</xdr:rowOff>
    </xdr:to>
    <xdr:sp macro="" textlink="">
      <xdr:nvSpPr>
        <xdr:cNvPr id="65" name="Rounded Rectangle 64">
          <a:hlinkClick xmlns:r="http://schemas.openxmlformats.org/officeDocument/2006/relationships" r:id="rId2"/>
          <a:extLst>
            <a:ext uri="{FF2B5EF4-FFF2-40B4-BE49-F238E27FC236}">
              <a16:creationId xmlns:a16="http://schemas.microsoft.com/office/drawing/2014/main" id="{00000000-0008-0000-0300-000041000000}"/>
            </a:ext>
          </a:extLst>
        </xdr:cNvPr>
        <xdr:cNvSpPr/>
      </xdr:nvSpPr>
      <xdr:spPr>
        <a:xfrm>
          <a:off x="1369470" y="47413335"/>
          <a:ext cx="576000" cy="216000"/>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000">
              <a:latin typeface="Arial Narrow" panose="020B0606020202030204" pitchFamily="34" charset="0"/>
            </a:rPr>
            <a:t>Table.2</a:t>
          </a:r>
        </a:p>
      </xdr:txBody>
    </xdr:sp>
    <xdr:clientData/>
  </xdr:twoCellAnchor>
  <xdr:twoCellAnchor>
    <xdr:from>
      <xdr:col>4</xdr:col>
      <xdr:colOff>1509170</xdr:colOff>
      <xdr:row>38</xdr:row>
      <xdr:rowOff>1873254</xdr:rowOff>
    </xdr:from>
    <xdr:to>
      <xdr:col>4</xdr:col>
      <xdr:colOff>2085170</xdr:colOff>
      <xdr:row>38</xdr:row>
      <xdr:rowOff>2089254</xdr:rowOff>
    </xdr:to>
    <xdr:sp macro="" textlink="">
      <xdr:nvSpPr>
        <xdr:cNvPr id="66" name="Rounded Rectangle 65">
          <a:hlinkClick xmlns:r="http://schemas.openxmlformats.org/officeDocument/2006/relationships" r:id="rId3"/>
          <a:extLst>
            <a:ext uri="{FF2B5EF4-FFF2-40B4-BE49-F238E27FC236}">
              <a16:creationId xmlns:a16="http://schemas.microsoft.com/office/drawing/2014/main" id="{00000000-0008-0000-0300-000042000000}"/>
            </a:ext>
          </a:extLst>
        </xdr:cNvPr>
        <xdr:cNvSpPr/>
      </xdr:nvSpPr>
      <xdr:spPr>
        <a:xfrm>
          <a:off x="2027753" y="47413337"/>
          <a:ext cx="576000" cy="216000"/>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000">
              <a:latin typeface="Arial Narrow" panose="020B0606020202030204" pitchFamily="34" charset="0"/>
            </a:rPr>
            <a:t>Table.3</a:t>
          </a:r>
        </a:p>
      </xdr:txBody>
    </xdr:sp>
    <xdr:clientData/>
  </xdr:twoCellAnchor>
  <xdr:twoCellAnchor>
    <xdr:from>
      <xdr:col>4</xdr:col>
      <xdr:colOff>2167454</xdr:colOff>
      <xdr:row>38</xdr:row>
      <xdr:rowOff>1873253</xdr:rowOff>
    </xdr:from>
    <xdr:to>
      <xdr:col>4</xdr:col>
      <xdr:colOff>2743454</xdr:colOff>
      <xdr:row>38</xdr:row>
      <xdr:rowOff>2089253</xdr:rowOff>
    </xdr:to>
    <xdr:sp macro="[0]!Tble4" textlink="">
      <xdr:nvSpPr>
        <xdr:cNvPr id="67" name="Rounded Rectangle 66">
          <a:hlinkClick xmlns:r="http://schemas.openxmlformats.org/officeDocument/2006/relationships" r:id="rId4"/>
          <a:extLst>
            <a:ext uri="{FF2B5EF4-FFF2-40B4-BE49-F238E27FC236}">
              <a16:creationId xmlns:a16="http://schemas.microsoft.com/office/drawing/2014/main" id="{00000000-0008-0000-0300-000043000000}"/>
            </a:ext>
          </a:extLst>
        </xdr:cNvPr>
        <xdr:cNvSpPr/>
      </xdr:nvSpPr>
      <xdr:spPr>
        <a:xfrm>
          <a:off x="2686037" y="47413336"/>
          <a:ext cx="576000" cy="216000"/>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000">
              <a:latin typeface="Arial Narrow" panose="020B0606020202030204" pitchFamily="34" charset="0"/>
            </a:rPr>
            <a:t>Table.4</a:t>
          </a:r>
        </a:p>
      </xdr:txBody>
    </xdr:sp>
    <xdr:clientData/>
  </xdr:twoCellAnchor>
  <xdr:twoCellAnchor>
    <xdr:from>
      <xdr:col>4</xdr:col>
      <xdr:colOff>2582334</xdr:colOff>
      <xdr:row>15</xdr:row>
      <xdr:rowOff>1820333</xdr:rowOff>
    </xdr:from>
    <xdr:to>
      <xdr:col>4</xdr:col>
      <xdr:colOff>3321691</xdr:colOff>
      <xdr:row>15</xdr:row>
      <xdr:rowOff>2079376</xdr:rowOff>
    </xdr:to>
    <xdr:sp macro="" textlink="">
      <xdr:nvSpPr>
        <xdr:cNvPr id="51" name="Rounded Rectangle 50">
          <a:hlinkClick xmlns:r="http://schemas.openxmlformats.org/officeDocument/2006/relationships" r:id="rId5"/>
          <a:extLst>
            <a:ext uri="{FF2B5EF4-FFF2-40B4-BE49-F238E27FC236}">
              <a16:creationId xmlns:a16="http://schemas.microsoft.com/office/drawing/2014/main" id="{00000000-0008-0000-0300-000033000000}"/>
            </a:ext>
          </a:extLst>
        </xdr:cNvPr>
        <xdr:cNvSpPr/>
      </xdr:nvSpPr>
      <xdr:spPr>
        <a:xfrm>
          <a:off x="3100917" y="17758833"/>
          <a:ext cx="739357" cy="259043"/>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000">
              <a:latin typeface="Arial Narrow" panose="020B0606020202030204" pitchFamily="34" charset="0"/>
            </a:rPr>
            <a:t>Table.1.1</a:t>
          </a:r>
        </a:p>
      </xdr:txBody>
    </xdr:sp>
    <xdr:clientData/>
  </xdr:twoCellAnchor>
  <xdr:twoCellAnchor>
    <xdr:from>
      <xdr:col>4</xdr:col>
      <xdr:colOff>91722</xdr:colOff>
      <xdr:row>9</xdr:row>
      <xdr:rowOff>1516945</xdr:rowOff>
    </xdr:from>
    <xdr:to>
      <xdr:col>4</xdr:col>
      <xdr:colOff>1351722</xdr:colOff>
      <xdr:row>9</xdr:row>
      <xdr:rowOff>1804945</xdr:rowOff>
    </xdr:to>
    <xdr:sp macro="[0]!NotApplicable" textlink="">
      <xdr:nvSpPr>
        <xdr:cNvPr id="52" name="Rounded Rectangle 2">
          <a:extLst>
            <a:ext uri="{FF2B5EF4-FFF2-40B4-BE49-F238E27FC236}">
              <a16:creationId xmlns:a16="http://schemas.microsoft.com/office/drawing/2014/main" id="{7654FBD0-3E74-4C6E-A049-9197D403E294}"/>
            </a:ext>
          </a:extLst>
        </xdr:cNvPr>
        <xdr:cNvSpPr/>
      </xdr:nvSpPr>
      <xdr:spPr>
        <a:xfrm>
          <a:off x="613833" y="9271001"/>
          <a:ext cx="1260000" cy="288000"/>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en-MY" sz="1100"/>
            <a:t>Not applicable</a:t>
          </a:r>
        </a:p>
      </xdr:txBody>
    </xdr:sp>
    <xdr:clientData/>
  </xdr:twoCellAnchor>
  <xdr:twoCellAnchor>
    <xdr:from>
      <xdr:col>4</xdr:col>
      <xdr:colOff>2792943</xdr:colOff>
      <xdr:row>9</xdr:row>
      <xdr:rowOff>1509890</xdr:rowOff>
    </xdr:from>
    <xdr:to>
      <xdr:col>4</xdr:col>
      <xdr:colOff>3459603</xdr:colOff>
      <xdr:row>9</xdr:row>
      <xdr:rowOff>1797890</xdr:rowOff>
    </xdr:to>
    <xdr:sp macro="[0]!Unndo" textlink="">
      <xdr:nvSpPr>
        <xdr:cNvPr id="53" name="Rounded Rectangle 4">
          <a:extLst>
            <a:ext uri="{FF2B5EF4-FFF2-40B4-BE49-F238E27FC236}">
              <a16:creationId xmlns:a16="http://schemas.microsoft.com/office/drawing/2014/main" id="{774CEBC1-CB4F-4B45-A16C-80BBD1AB37D2}"/>
            </a:ext>
          </a:extLst>
        </xdr:cNvPr>
        <xdr:cNvSpPr/>
      </xdr:nvSpPr>
      <xdr:spPr>
        <a:xfrm>
          <a:off x="3315054" y="9263946"/>
          <a:ext cx="666660" cy="288000"/>
        </a:xfrm>
        <a:prstGeom prst="roundRect">
          <a:avLst/>
        </a:prstGeom>
        <a:solidFill>
          <a:srgbClr val="008000"/>
        </a:solidFill>
        <a:ln/>
      </xdr:spPr>
      <xdr:style>
        <a:lnRef idx="1">
          <a:schemeClr val="accent3"/>
        </a:lnRef>
        <a:fillRef idx="3">
          <a:schemeClr val="accent3"/>
        </a:fillRef>
        <a:effectRef idx="2">
          <a:schemeClr val="accent3"/>
        </a:effectRef>
        <a:fontRef idx="minor">
          <a:schemeClr val="lt1"/>
        </a:fontRef>
      </xdr:style>
      <xdr:txBody>
        <a:bodyPr vertOverflow="clip" horzOverflow="clip" rtlCol="0" anchor="ctr"/>
        <a:lstStyle/>
        <a:p>
          <a:pPr algn="ctr"/>
          <a:r>
            <a:rPr lang="en-MY" sz="1100"/>
            <a:t>Undo</a:t>
          </a:r>
        </a:p>
      </xdr:txBody>
    </xdr:sp>
    <xdr:clientData/>
  </xdr:twoCellAnchor>
  <xdr:twoCellAnchor>
    <xdr:from>
      <xdr:col>3</xdr:col>
      <xdr:colOff>0</xdr:colOff>
      <xdr:row>43</xdr:row>
      <xdr:rowOff>282226</xdr:rowOff>
    </xdr:from>
    <xdr:to>
      <xdr:col>3</xdr:col>
      <xdr:colOff>324000</xdr:colOff>
      <xdr:row>43</xdr:row>
      <xdr:rowOff>642226</xdr:rowOff>
    </xdr:to>
    <xdr:sp macro="[0]!button11" textlink="">
      <xdr:nvSpPr>
        <xdr:cNvPr id="37" name="Oval 36">
          <a:extLst>
            <a:ext uri="{FF2B5EF4-FFF2-40B4-BE49-F238E27FC236}">
              <a16:creationId xmlns:a16="http://schemas.microsoft.com/office/drawing/2014/main" id="{91594B0F-E8C8-474C-B496-0E0F56D8B83B}"/>
            </a:ext>
          </a:extLst>
        </xdr:cNvPr>
        <xdr:cNvSpPr/>
      </xdr:nvSpPr>
      <xdr:spPr>
        <a:xfrm>
          <a:off x="105833" y="42975393"/>
          <a:ext cx="324000" cy="360000"/>
        </a:xfrm>
        <a:prstGeom prst="ellipse">
          <a:avLst/>
        </a:prstGeom>
        <a:ln>
          <a:solidFill>
            <a:srgbClr val="FF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r>
            <a:rPr lang="en-MY" sz="2000" b="0" i="0">
              <a:solidFill>
                <a:sysClr val="windowText" lastClr="000000"/>
              </a:solidFill>
            </a:rPr>
            <a:t>i</a:t>
          </a:r>
        </a:p>
      </xdr:txBody>
    </xdr:sp>
    <xdr:clientData/>
  </xdr:twoCellAnchor>
  <xdr:twoCellAnchor>
    <xdr:from>
      <xdr:col>9</xdr:col>
      <xdr:colOff>51905</xdr:colOff>
      <xdr:row>0</xdr:row>
      <xdr:rowOff>106000</xdr:rowOff>
    </xdr:from>
    <xdr:to>
      <xdr:col>10</xdr:col>
      <xdr:colOff>1317615</xdr:colOff>
      <xdr:row>3</xdr:row>
      <xdr:rowOff>211092</xdr:rowOff>
    </xdr:to>
    <xdr:grpSp>
      <xdr:nvGrpSpPr>
        <xdr:cNvPr id="5" name="Group 4">
          <a:extLst>
            <a:ext uri="{FF2B5EF4-FFF2-40B4-BE49-F238E27FC236}">
              <a16:creationId xmlns:a16="http://schemas.microsoft.com/office/drawing/2014/main" id="{12BAD71E-B745-4517-A4C5-7971FC7F98C6}"/>
            </a:ext>
          </a:extLst>
        </xdr:cNvPr>
        <xdr:cNvGrpSpPr/>
      </xdr:nvGrpSpPr>
      <xdr:grpSpPr>
        <a:xfrm>
          <a:off x="8056715" y="104095"/>
          <a:ext cx="3702840" cy="833437"/>
          <a:chOff x="8018540" y="109447"/>
          <a:chExt cx="3728282" cy="862509"/>
        </a:xfrm>
      </xdr:grpSpPr>
      <xdr:grpSp>
        <xdr:nvGrpSpPr>
          <xdr:cNvPr id="8" name="Group 7">
            <a:extLst>
              <a:ext uri="{FF2B5EF4-FFF2-40B4-BE49-F238E27FC236}">
                <a16:creationId xmlns:a16="http://schemas.microsoft.com/office/drawing/2014/main" id="{00000000-0008-0000-0300-000008000000}"/>
              </a:ext>
            </a:extLst>
          </xdr:cNvPr>
          <xdr:cNvGrpSpPr/>
        </xdr:nvGrpSpPr>
        <xdr:grpSpPr>
          <a:xfrm>
            <a:off x="8018540" y="109447"/>
            <a:ext cx="3728282" cy="824375"/>
            <a:chOff x="6765904" y="-110401"/>
            <a:chExt cx="3275130" cy="802781"/>
          </a:xfrm>
        </xdr:grpSpPr>
        <xdr:sp macro="" textlink="">
          <xdr:nvSpPr>
            <xdr:cNvPr id="72" name="Oval 71">
              <a:hlinkClick xmlns:r="http://schemas.openxmlformats.org/officeDocument/2006/relationships" r:id="rId6"/>
              <a:extLst>
                <a:ext uri="{FF2B5EF4-FFF2-40B4-BE49-F238E27FC236}">
                  <a16:creationId xmlns:a16="http://schemas.microsoft.com/office/drawing/2014/main" id="{00000000-0008-0000-0300-000048000000}"/>
                </a:ext>
              </a:extLst>
            </xdr:cNvPr>
            <xdr:cNvSpPr/>
          </xdr:nvSpPr>
          <xdr:spPr bwMode="auto">
            <a:xfrm>
              <a:off x="7828985" y="402215"/>
              <a:ext cx="288000" cy="288001"/>
            </a:xfrm>
            <a:prstGeom prst="ellipse">
              <a:avLst/>
            </a:prstGeom>
            <a:solidFill>
              <a:schemeClr val="accent4">
                <a:lumMod val="20000"/>
                <a:lumOff val="8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1</a:t>
              </a:r>
            </a:p>
          </xdr:txBody>
        </xdr:sp>
        <xdr:sp macro="" textlink="">
          <xdr:nvSpPr>
            <xdr:cNvPr id="73" name="Oval 72">
              <a:hlinkClick xmlns:r="http://schemas.openxmlformats.org/officeDocument/2006/relationships" r:id="rId7"/>
              <a:extLst>
                <a:ext uri="{FF2B5EF4-FFF2-40B4-BE49-F238E27FC236}">
                  <a16:creationId xmlns:a16="http://schemas.microsoft.com/office/drawing/2014/main" id="{00000000-0008-0000-0300-000049000000}"/>
                </a:ext>
              </a:extLst>
            </xdr:cNvPr>
            <xdr:cNvSpPr/>
          </xdr:nvSpPr>
          <xdr:spPr bwMode="auto">
            <a:xfrm>
              <a:off x="8152834" y="404379"/>
              <a:ext cx="288000" cy="288001"/>
            </a:xfrm>
            <a:prstGeom prst="ellipse">
              <a:avLst/>
            </a:prstGeom>
            <a:solidFill>
              <a:schemeClr val="accent5">
                <a:lumMod val="20000"/>
                <a:lumOff val="8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2</a:t>
              </a:r>
            </a:p>
          </xdr:txBody>
        </xdr:sp>
        <xdr:sp macro="" textlink="">
          <xdr:nvSpPr>
            <xdr:cNvPr id="74" name="Oval 73">
              <a:hlinkClick xmlns:r="http://schemas.openxmlformats.org/officeDocument/2006/relationships" r:id="rId8"/>
              <a:extLst>
                <a:ext uri="{FF2B5EF4-FFF2-40B4-BE49-F238E27FC236}">
                  <a16:creationId xmlns:a16="http://schemas.microsoft.com/office/drawing/2014/main" id="{00000000-0008-0000-0300-00004A000000}"/>
                </a:ext>
              </a:extLst>
            </xdr:cNvPr>
            <xdr:cNvSpPr/>
          </xdr:nvSpPr>
          <xdr:spPr bwMode="auto">
            <a:xfrm>
              <a:off x="8476826" y="397019"/>
              <a:ext cx="288000" cy="288001"/>
            </a:xfrm>
            <a:prstGeom prst="ellipse">
              <a:avLst/>
            </a:prstGeom>
            <a:solidFill>
              <a:schemeClr val="bg2">
                <a:lumMod val="75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3</a:t>
              </a:r>
            </a:p>
          </xdr:txBody>
        </xdr:sp>
        <xdr:sp macro="" textlink="">
          <xdr:nvSpPr>
            <xdr:cNvPr id="75" name="Oval 74">
              <a:hlinkClick xmlns:r="http://schemas.openxmlformats.org/officeDocument/2006/relationships" r:id="rId9"/>
              <a:extLst>
                <a:ext uri="{FF2B5EF4-FFF2-40B4-BE49-F238E27FC236}">
                  <a16:creationId xmlns:a16="http://schemas.microsoft.com/office/drawing/2014/main" id="{00000000-0008-0000-0300-00004B000000}"/>
                </a:ext>
              </a:extLst>
            </xdr:cNvPr>
            <xdr:cNvSpPr/>
          </xdr:nvSpPr>
          <xdr:spPr bwMode="auto">
            <a:xfrm>
              <a:off x="8800534" y="399514"/>
              <a:ext cx="288000" cy="288001"/>
            </a:xfrm>
            <a:prstGeom prst="ellipse">
              <a:avLst/>
            </a:prstGeom>
            <a:solidFill>
              <a:schemeClr val="accent6">
                <a:lumMod val="60000"/>
                <a:lumOff val="4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4</a:t>
              </a:r>
            </a:p>
          </xdr:txBody>
        </xdr:sp>
        <xdr:sp macro="" textlink="">
          <xdr:nvSpPr>
            <xdr:cNvPr id="76" name="Oval 75">
              <a:hlinkClick xmlns:r="http://schemas.openxmlformats.org/officeDocument/2006/relationships" r:id="rId10"/>
              <a:extLst>
                <a:ext uri="{FF2B5EF4-FFF2-40B4-BE49-F238E27FC236}">
                  <a16:creationId xmlns:a16="http://schemas.microsoft.com/office/drawing/2014/main" id="{00000000-0008-0000-0300-00004C000000}"/>
                </a:ext>
              </a:extLst>
            </xdr:cNvPr>
            <xdr:cNvSpPr/>
          </xdr:nvSpPr>
          <xdr:spPr bwMode="auto">
            <a:xfrm>
              <a:off x="9115001" y="401346"/>
              <a:ext cx="288000" cy="288001"/>
            </a:xfrm>
            <a:prstGeom prst="ellipse">
              <a:avLst/>
            </a:prstGeom>
            <a:solidFill>
              <a:schemeClr val="accent2">
                <a:lumMod val="40000"/>
                <a:lumOff val="6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5</a:t>
              </a:r>
            </a:p>
          </xdr:txBody>
        </xdr:sp>
        <xdr:sp macro="" textlink="">
          <xdr:nvSpPr>
            <xdr:cNvPr id="77" name="Oval 76">
              <a:hlinkClick xmlns:r="http://schemas.openxmlformats.org/officeDocument/2006/relationships" r:id="rId11"/>
              <a:extLst>
                <a:ext uri="{FF2B5EF4-FFF2-40B4-BE49-F238E27FC236}">
                  <a16:creationId xmlns:a16="http://schemas.microsoft.com/office/drawing/2014/main" id="{00000000-0008-0000-0300-00004D000000}"/>
                </a:ext>
              </a:extLst>
            </xdr:cNvPr>
            <xdr:cNvSpPr/>
          </xdr:nvSpPr>
          <xdr:spPr bwMode="auto">
            <a:xfrm>
              <a:off x="9438709" y="403510"/>
              <a:ext cx="288000" cy="288001"/>
            </a:xfrm>
            <a:prstGeom prst="ellipse">
              <a:avLst/>
            </a:prstGeom>
            <a:solidFill>
              <a:schemeClr val="accent5">
                <a:lumMod val="40000"/>
                <a:lumOff val="6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6</a:t>
              </a:r>
            </a:p>
          </xdr:txBody>
        </xdr:sp>
        <xdr:sp macro="" textlink="">
          <xdr:nvSpPr>
            <xdr:cNvPr id="78" name="Oval 77">
              <a:hlinkClick xmlns:r="http://schemas.openxmlformats.org/officeDocument/2006/relationships" r:id="rId12"/>
              <a:extLst>
                <a:ext uri="{FF2B5EF4-FFF2-40B4-BE49-F238E27FC236}">
                  <a16:creationId xmlns:a16="http://schemas.microsoft.com/office/drawing/2014/main" id="{00000000-0008-0000-0300-00004E000000}"/>
                </a:ext>
              </a:extLst>
            </xdr:cNvPr>
            <xdr:cNvSpPr/>
          </xdr:nvSpPr>
          <xdr:spPr bwMode="auto">
            <a:xfrm>
              <a:off x="9753034" y="396150"/>
              <a:ext cx="288000" cy="288001"/>
            </a:xfrm>
            <a:prstGeom prst="ellipse">
              <a:avLst/>
            </a:prstGeom>
            <a:solidFill>
              <a:schemeClr val="accent4">
                <a:lumMod val="60000"/>
                <a:lumOff val="4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7</a:t>
              </a:r>
            </a:p>
          </xdr:txBody>
        </xdr:sp>
        <xdr:sp macro="" textlink="">
          <xdr:nvSpPr>
            <xdr:cNvPr id="79" name="Rounded Rectangle 78">
              <a:hlinkClick xmlns:r="http://schemas.openxmlformats.org/officeDocument/2006/relationships" r:id="rId13"/>
              <a:extLst>
                <a:ext uri="{FF2B5EF4-FFF2-40B4-BE49-F238E27FC236}">
                  <a16:creationId xmlns:a16="http://schemas.microsoft.com/office/drawing/2014/main" id="{00000000-0008-0000-0300-00004F000000}"/>
                </a:ext>
              </a:extLst>
            </xdr:cNvPr>
            <xdr:cNvSpPr/>
          </xdr:nvSpPr>
          <xdr:spPr bwMode="auto">
            <a:xfrm>
              <a:off x="6765904" y="-110401"/>
              <a:ext cx="992545" cy="257176"/>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100"/>
                <a:t>MAIN</a:t>
              </a:r>
              <a:r>
                <a:rPr lang="en-MY" sz="1100" baseline="0"/>
                <a:t> PAGE</a:t>
              </a:r>
              <a:endParaRPr lang="en-MY" sz="1100"/>
            </a:p>
          </xdr:txBody>
        </xdr:sp>
        <xdr:sp macro="[0]!summary" textlink="">
          <xdr:nvSpPr>
            <xdr:cNvPr id="80" name="Rounded Rectangle 79">
              <a:extLst>
                <a:ext uri="{FF2B5EF4-FFF2-40B4-BE49-F238E27FC236}">
                  <a16:creationId xmlns:a16="http://schemas.microsoft.com/office/drawing/2014/main" id="{00000000-0008-0000-0300-000050000000}"/>
                </a:ext>
              </a:extLst>
            </xdr:cNvPr>
            <xdr:cNvSpPr/>
          </xdr:nvSpPr>
          <xdr:spPr bwMode="auto">
            <a:xfrm>
              <a:off x="6768406" y="175440"/>
              <a:ext cx="992545" cy="252000"/>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algn="ctr"/>
              <a:r>
                <a:rPr lang="en-MY" sz="1100">
                  <a:solidFill>
                    <a:sysClr val="windowText" lastClr="000000"/>
                  </a:solidFill>
                </a:rPr>
                <a:t>SUMMARY</a:t>
              </a:r>
            </a:p>
          </xdr:txBody>
        </xdr:sp>
        <xdr:sp macro="" textlink="">
          <xdr:nvSpPr>
            <xdr:cNvPr id="49" name="Rounded Rectangle 48">
              <a:extLst>
                <a:ext uri="{FF2B5EF4-FFF2-40B4-BE49-F238E27FC236}">
                  <a16:creationId xmlns:a16="http://schemas.microsoft.com/office/drawing/2014/main" id="{00000000-0008-0000-0300-000031000000}"/>
                </a:ext>
              </a:extLst>
            </xdr:cNvPr>
            <xdr:cNvSpPr/>
          </xdr:nvSpPr>
          <xdr:spPr bwMode="auto">
            <a:xfrm>
              <a:off x="8619706" y="47624"/>
              <a:ext cx="612000" cy="257176"/>
            </a:xfrm>
            <a:prstGeom prst="roundRect">
              <a:avLst/>
            </a:prstGeom>
            <a:ln>
              <a:no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100"/>
                <a:t>AREA</a:t>
              </a:r>
            </a:p>
          </xdr:txBody>
        </xdr:sp>
      </xdr:grpSp>
      <xdr:sp macro="[0]!report" textlink="">
        <xdr:nvSpPr>
          <xdr:cNvPr id="3" name="Rectangle: Rounded Corners 2">
            <a:extLst>
              <a:ext uri="{FF2B5EF4-FFF2-40B4-BE49-F238E27FC236}">
                <a16:creationId xmlns:a16="http://schemas.microsoft.com/office/drawing/2014/main" id="{E8888B15-A8FB-4584-A5EF-7EB795DD632A}"/>
              </a:ext>
            </a:extLst>
          </xdr:cNvPr>
          <xdr:cNvSpPr/>
        </xdr:nvSpPr>
        <xdr:spPr>
          <a:xfrm>
            <a:off x="8029222" y="705556"/>
            <a:ext cx="1116000" cy="266400"/>
          </a:xfrm>
          <a:prstGeom prst="roundRect">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n-MY" sz="1100"/>
              <a:t>REPORT</a:t>
            </a:r>
          </a:p>
        </xdr:txBody>
      </xdr:sp>
    </xdr:grpSp>
    <xdr:clientData/>
  </xdr:twoCellAnchor>
  <xdr:twoCellAnchor>
    <xdr:from>
      <xdr:col>4</xdr:col>
      <xdr:colOff>872053</xdr:colOff>
      <xdr:row>32</xdr:row>
      <xdr:rowOff>1873252</xdr:rowOff>
    </xdr:from>
    <xdr:to>
      <xdr:col>4</xdr:col>
      <xdr:colOff>1448053</xdr:colOff>
      <xdr:row>32</xdr:row>
      <xdr:rowOff>2089252</xdr:rowOff>
    </xdr:to>
    <xdr:sp macro="" textlink="">
      <xdr:nvSpPr>
        <xdr:cNvPr id="44" name="Rounded Rectangle 64">
          <a:hlinkClick xmlns:r="http://schemas.openxmlformats.org/officeDocument/2006/relationships" r:id="rId2"/>
          <a:extLst>
            <a:ext uri="{FF2B5EF4-FFF2-40B4-BE49-F238E27FC236}">
              <a16:creationId xmlns:a16="http://schemas.microsoft.com/office/drawing/2014/main" id="{2774ADC2-8163-4FF8-9944-2AB5EC94ADF6}"/>
            </a:ext>
          </a:extLst>
        </xdr:cNvPr>
        <xdr:cNvSpPr/>
      </xdr:nvSpPr>
      <xdr:spPr>
        <a:xfrm>
          <a:off x="1390636" y="38967835"/>
          <a:ext cx="576000" cy="216000"/>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000">
              <a:latin typeface="Arial Narrow" panose="020B0606020202030204" pitchFamily="34" charset="0"/>
            </a:rPr>
            <a:t>Table.2</a:t>
          </a:r>
        </a:p>
      </xdr:txBody>
    </xdr:sp>
    <xdr:clientData/>
  </xdr:twoCellAnchor>
  <xdr:twoCellAnchor>
    <xdr:from>
      <xdr:col>4</xdr:col>
      <xdr:colOff>1530336</xdr:colOff>
      <xdr:row>32</xdr:row>
      <xdr:rowOff>1862670</xdr:rowOff>
    </xdr:from>
    <xdr:to>
      <xdr:col>4</xdr:col>
      <xdr:colOff>2106336</xdr:colOff>
      <xdr:row>32</xdr:row>
      <xdr:rowOff>2078670</xdr:rowOff>
    </xdr:to>
    <xdr:sp macro="" textlink="">
      <xdr:nvSpPr>
        <xdr:cNvPr id="45" name="Rounded Rectangle 65">
          <a:hlinkClick xmlns:r="http://schemas.openxmlformats.org/officeDocument/2006/relationships" r:id="rId3"/>
          <a:extLst>
            <a:ext uri="{FF2B5EF4-FFF2-40B4-BE49-F238E27FC236}">
              <a16:creationId xmlns:a16="http://schemas.microsoft.com/office/drawing/2014/main" id="{9C00561C-AA96-426D-9BD8-29BDA26D1807}"/>
            </a:ext>
          </a:extLst>
        </xdr:cNvPr>
        <xdr:cNvSpPr/>
      </xdr:nvSpPr>
      <xdr:spPr>
        <a:xfrm>
          <a:off x="2048919" y="38957253"/>
          <a:ext cx="576000" cy="216000"/>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000">
              <a:latin typeface="Arial Narrow" panose="020B0606020202030204" pitchFamily="34" charset="0"/>
            </a:rPr>
            <a:t>Table.3</a:t>
          </a:r>
        </a:p>
      </xdr:txBody>
    </xdr:sp>
    <xdr:clientData/>
  </xdr:twoCellAnchor>
  <xdr:twoCellAnchor>
    <xdr:from>
      <xdr:col>4</xdr:col>
      <xdr:colOff>2178037</xdr:colOff>
      <xdr:row>32</xdr:row>
      <xdr:rowOff>1873254</xdr:rowOff>
    </xdr:from>
    <xdr:to>
      <xdr:col>4</xdr:col>
      <xdr:colOff>2754037</xdr:colOff>
      <xdr:row>32</xdr:row>
      <xdr:rowOff>2089254</xdr:rowOff>
    </xdr:to>
    <xdr:sp macro="[0]!Tble4" textlink="">
      <xdr:nvSpPr>
        <xdr:cNvPr id="46" name="Rounded Rectangle 66">
          <a:hlinkClick xmlns:r="http://schemas.openxmlformats.org/officeDocument/2006/relationships" r:id="rId4"/>
          <a:extLst>
            <a:ext uri="{FF2B5EF4-FFF2-40B4-BE49-F238E27FC236}">
              <a16:creationId xmlns:a16="http://schemas.microsoft.com/office/drawing/2014/main" id="{8245C198-D9E5-4F7F-A031-BC92F31783D0}"/>
            </a:ext>
          </a:extLst>
        </xdr:cNvPr>
        <xdr:cNvSpPr/>
      </xdr:nvSpPr>
      <xdr:spPr>
        <a:xfrm>
          <a:off x="2696620" y="38967837"/>
          <a:ext cx="576000" cy="216000"/>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000">
              <a:latin typeface="Arial Narrow" panose="020B0606020202030204" pitchFamily="34" charset="0"/>
            </a:rPr>
            <a:t>Table.4</a:t>
          </a:r>
        </a:p>
      </xdr:txBody>
    </xdr:sp>
    <xdr:clientData/>
  </xdr:twoCellAnchor>
  <xdr:twoCellAnchor>
    <xdr:from>
      <xdr:col>4</xdr:col>
      <xdr:colOff>872053</xdr:colOff>
      <xdr:row>35</xdr:row>
      <xdr:rowOff>1852086</xdr:rowOff>
    </xdr:from>
    <xdr:to>
      <xdr:col>4</xdr:col>
      <xdr:colOff>1448053</xdr:colOff>
      <xdr:row>35</xdr:row>
      <xdr:rowOff>2068086</xdr:rowOff>
    </xdr:to>
    <xdr:sp macro="" textlink="">
      <xdr:nvSpPr>
        <xdr:cNvPr id="48" name="Rounded Rectangle 64">
          <a:hlinkClick xmlns:r="http://schemas.openxmlformats.org/officeDocument/2006/relationships" r:id="rId2"/>
          <a:extLst>
            <a:ext uri="{FF2B5EF4-FFF2-40B4-BE49-F238E27FC236}">
              <a16:creationId xmlns:a16="http://schemas.microsoft.com/office/drawing/2014/main" id="{BDC54FF7-FF67-4F0C-B1CA-5A628A5A40A2}"/>
            </a:ext>
          </a:extLst>
        </xdr:cNvPr>
        <xdr:cNvSpPr/>
      </xdr:nvSpPr>
      <xdr:spPr>
        <a:xfrm>
          <a:off x="1390636" y="43391669"/>
          <a:ext cx="576000" cy="216000"/>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000">
              <a:latin typeface="Arial Narrow" panose="020B0606020202030204" pitchFamily="34" charset="0"/>
            </a:rPr>
            <a:t>Table.2</a:t>
          </a:r>
        </a:p>
      </xdr:txBody>
    </xdr:sp>
    <xdr:clientData/>
  </xdr:twoCellAnchor>
  <xdr:twoCellAnchor>
    <xdr:from>
      <xdr:col>4</xdr:col>
      <xdr:colOff>1540920</xdr:colOff>
      <xdr:row>35</xdr:row>
      <xdr:rowOff>1852087</xdr:rowOff>
    </xdr:from>
    <xdr:to>
      <xdr:col>4</xdr:col>
      <xdr:colOff>2116920</xdr:colOff>
      <xdr:row>35</xdr:row>
      <xdr:rowOff>2068087</xdr:rowOff>
    </xdr:to>
    <xdr:sp macro="" textlink="">
      <xdr:nvSpPr>
        <xdr:cNvPr id="54" name="Rounded Rectangle 65">
          <a:hlinkClick xmlns:r="http://schemas.openxmlformats.org/officeDocument/2006/relationships" r:id="rId3"/>
          <a:extLst>
            <a:ext uri="{FF2B5EF4-FFF2-40B4-BE49-F238E27FC236}">
              <a16:creationId xmlns:a16="http://schemas.microsoft.com/office/drawing/2014/main" id="{9559A90A-0565-46AD-9E21-9286825A5BA8}"/>
            </a:ext>
          </a:extLst>
        </xdr:cNvPr>
        <xdr:cNvSpPr/>
      </xdr:nvSpPr>
      <xdr:spPr>
        <a:xfrm>
          <a:off x="2059503" y="43391670"/>
          <a:ext cx="576000" cy="216000"/>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000">
              <a:latin typeface="Arial Narrow" panose="020B0606020202030204" pitchFamily="34" charset="0"/>
            </a:rPr>
            <a:t>Table.3</a:t>
          </a:r>
        </a:p>
      </xdr:txBody>
    </xdr:sp>
    <xdr:clientData/>
  </xdr:twoCellAnchor>
  <xdr:twoCellAnchor>
    <xdr:from>
      <xdr:col>4</xdr:col>
      <xdr:colOff>2178036</xdr:colOff>
      <xdr:row>35</xdr:row>
      <xdr:rowOff>1841503</xdr:rowOff>
    </xdr:from>
    <xdr:to>
      <xdr:col>4</xdr:col>
      <xdr:colOff>2754036</xdr:colOff>
      <xdr:row>35</xdr:row>
      <xdr:rowOff>2057503</xdr:rowOff>
    </xdr:to>
    <xdr:sp macro="[0]!Tble4" textlink="">
      <xdr:nvSpPr>
        <xdr:cNvPr id="55" name="Rounded Rectangle 66">
          <a:hlinkClick xmlns:r="http://schemas.openxmlformats.org/officeDocument/2006/relationships" r:id="rId4"/>
          <a:extLst>
            <a:ext uri="{FF2B5EF4-FFF2-40B4-BE49-F238E27FC236}">
              <a16:creationId xmlns:a16="http://schemas.microsoft.com/office/drawing/2014/main" id="{14545ED1-08C8-4244-B866-BC35753A314E}"/>
            </a:ext>
          </a:extLst>
        </xdr:cNvPr>
        <xdr:cNvSpPr/>
      </xdr:nvSpPr>
      <xdr:spPr>
        <a:xfrm>
          <a:off x="2696619" y="43381086"/>
          <a:ext cx="576000" cy="216000"/>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000">
              <a:latin typeface="Arial Narrow" panose="020B0606020202030204" pitchFamily="34" charset="0"/>
            </a:rPr>
            <a:t>Table.4</a:t>
          </a:r>
        </a:p>
      </xdr:txBody>
    </xdr:sp>
    <xdr:clientData/>
  </xdr:twoCellAnchor>
  <xdr:twoCellAnchor editAs="oneCell">
    <xdr:from>
      <xdr:col>4</xdr:col>
      <xdr:colOff>0</xdr:colOff>
      <xdr:row>0</xdr:row>
      <xdr:rowOff>6</xdr:rowOff>
    </xdr:from>
    <xdr:to>
      <xdr:col>4</xdr:col>
      <xdr:colOff>1059656</xdr:colOff>
      <xdr:row>4</xdr:row>
      <xdr:rowOff>9363</xdr:rowOff>
    </xdr:to>
    <xdr:pic>
      <xdr:nvPicPr>
        <xdr:cNvPr id="2" name="Picture 1">
          <a:extLst>
            <a:ext uri="{FF2B5EF4-FFF2-40B4-BE49-F238E27FC236}">
              <a16:creationId xmlns:a16="http://schemas.microsoft.com/office/drawing/2014/main" id="{F7993D37-0530-468D-95D1-95094CD7D405}"/>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18583" y="6"/>
          <a:ext cx="1059656" cy="9830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9</xdr:col>
      <xdr:colOff>46090</xdr:colOff>
      <xdr:row>0</xdr:row>
      <xdr:rowOff>105997</xdr:rowOff>
    </xdr:from>
    <xdr:to>
      <xdr:col>10</xdr:col>
      <xdr:colOff>1316302</xdr:colOff>
      <xdr:row>3</xdr:row>
      <xdr:rowOff>211089</xdr:rowOff>
    </xdr:to>
    <xdr:grpSp>
      <xdr:nvGrpSpPr>
        <xdr:cNvPr id="41" name="Group 40">
          <a:extLst>
            <a:ext uri="{FF2B5EF4-FFF2-40B4-BE49-F238E27FC236}">
              <a16:creationId xmlns:a16="http://schemas.microsoft.com/office/drawing/2014/main" id="{A73A3178-EB1D-4F13-B668-7AD5A466B925}"/>
            </a:ext>
          </a:extLst>
        </xdr:cNvPr>
        <xdr:cNvGrpSpPr/>
      </xdr:nvGrpSpPr>
      <xdr:grpSpPr>
        <a:xfrm>
          <a:off x="8048995" y="104092"/>
          <a:ext cx="3709247" cy="833437"/>
          <a:chOff x="8018540" y="109447"/>
          <a:chExt cx="3728282" cy="862509"/>
        </a:xfrm>
      </xdr:grpSpPr>
      <xdr:grpSp>
        <xdr:nvGrpSpPr>
          <xdr:cNvPr id="46" name="Group 45">
            <a:extLst>
              <a:ext uri="{FF2B5EF4-FFF2-40B4-BE49-F238E27FC236}">
                <a16:creationId xmlns:a16="http://schemas.microsoft.com/office/drawing/2014/main" id="{1FBCCB9B-9E03-41B4-A44E-23912AFA43F4}"/>
              </a:ext>
            </a:extLst>
          </xdr:cNvPr>
          <xdr:cNvGrpSpPr/>
        </xdr:nvGrpSpPr>
        <xdr:grpSpPr>
          <a:xfrm>
            <a:off x="8018540" y="109447"/>
            <a:ext cx="3728282" cy="824375"/>
            <a:chOff x="6765904" y="-110401"/>
            <a:chExt cx="3275130" cy="802781"/>
          </a:xfrm>
        </xdr:grpSpPr>
        <xdr:sp macro="" textlink="">
          <xdr:nvSpPr>
            <xdr:cNvPr id="48" name="Oval 47">
              <a:hlinkClick xmlns:r="http://schemas.openxmlformats.org/officeDocument/2006/relationships" r:id="rId1"/>
              <a:extLst>
                <a:ext uri="{FF2B5EF4-FFF2-40B4-BE49-F238E27FC236}">
                  <a16:creationId xmlns:a16="http://schemas.microsoft.com/office/drawing/2014/main" id="{E3D1979A-6C16-47BD-8342-67F20695E9A7}"/>
                </a:ext>
              </a:extLst>
            </xdr:cNvPr>
            <xdr:cNvSpPr/>
          </xdr:nvSpPr>
          <xdr:spPr bwMode="auto">
            <a:xfrm>
              <a:off x="7828985" y="402215"/>
              <a:ext cx="288000" cy="288001"/>
            </a:xfrm>
            <a:prstGeom prst="ellipse">
              <a:avLst/>
            </a:prstGeom>
            <a:solidFill>
              <a:schemeClr val="accent4">
                <a:lumMod val="20000"/>
                <a:lumOff val="8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1</a:t>
              </a:r>
            </a:p>
          </xdr:txBody>
        </xdr:sp>
        <xdr:sp macro="" textlink="">
          <xdr:nvSpPr>
            <xdr:cNvPr id="49" name="Oval 48">
              <a:hlinkClick xmlns:r="http://schemas.openxmlformats.org/officeDocument/2006/relationships" r:id="rId2"/>
              <a:extLst>
                <a:ext uri="{FF2B5EF4-FFF2-40B4-BE49-F238E27FC236}">
                  <a16:creationId xmlns:a16="http://schemas.microsoft.com/office/drawing/2014/main" id="{5CD30658-10A5-4B9D-83D0-9BA0E7EC1765}"/>
                </a:ext>
              </a:extLst>
            </xdr:cNvPr>
            <xdr:cNvSpPr/>
          </xdr:nvSpPr>
          <xdr:spPr bwMode="auto">
            <a:xfrm>
              <a:off x="8152834" y="404379"/>
              <a:ext cx="288000" cy="288001"/>
            </a:xfrm>
            <a:prstGeom prst="ellipse">
              <a:avLst/>
            </a:prstGeom>
            <a:solidFill>
              <a:schemeClr val="accent5">
                <a:lumMod val="20000"/>
                <a:lumOff val="8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2</a:t>
              </a:r>
            </a:p>
          </xdr:txBody>
        </xdr:sp>
        <xdr:sp macro="" textlink="">
          <xdr:nvSpPr>
            <xdr:cNvPr id="50" name="Oval 49">
              <a:hlinkClick xmlns:r="http://schemas.openxmlformats.org/officeDocument/2006/relationships" r:id="rId3"/>
              <a:extLst>
                <a:ext uri="{FF2B5EF4-FFF2-40B4-BE49-F238E27FC236}">
                  <a16:creationId xmlns:a16="http://schemas.microsoft.com/office/drawing/2014/main" id="{3F976F74-20E7-4475-8DAE-4F438F63EB7E}"/>
                </a:ext>
              </a:extLst>
            </xdr:cNvPr>
            <xdr:cNvSpPr/>
          </xdr:nvSpPr>
          <xdr:spPr bwMode="auto">
            <a:xfrm>
              <a:off x="8476826" y="397019"/>
              <a:ext cx="288000" cy="288001"/>
            </a:xfrm>
            <a:prstGeom prst="ellipse">
              <a:avLst/>
            </a:prstGeom>
            <a:solidFill>
              <a:schemeClr val="bg2">
                <a:lumMod val="75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3</a:t>
              </a:r>
            </a:p>
          </xdr:txBody>
        </xdr:sp>
        <xdr:sp macro="" textlink="">
          <xdr:nvSpPr>
            <xdr:cNvPr id="51" name="Oval 50">
              <a:hlinkClick xmlns:r="http://schemas.openxmlformats.org/officeDocument/2006/relationships" r:id="rId4"/>
              <a:extLst>
                <a:ext uri="{FF2B5EF4-FFF2-40B4-BE49-F238E27FC236}">
                  <a16:creationId xmlns:a16="http://schemas.microsoft.com/office/drawing/2014/main" id="{80CB4ED9-F513-4109-B0B4-6BF1F0D93EEA}"/>
                </a:ext>
              </a:extLst>
            </xdr:cNvPr>
            <xdr:cNvSpPr/>
          </xdr:nvSpPr>
          <xdr:spPr bwMode="auto">
            <a:xfrm>
              <a:off x="8800534" y="399514"/>
              <a:ext cx="288000" cy="288001"/>
            </a:xfrm>
            <a:prstGeom prst="ellipse">
              <a:avLst/>
            </a:prstGeom>
            <a:solidFill>
              <a:schemeClr val="accent6">
                <a:lumMod val="60000"/>
                <a:lumOff val="4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4</a:t>
              </a:r>
            </a:p>
          </xdr:txBody>
        </xdr:sp>
        <xdr:sp macro="" textlink="">
          <xdr:nvSpPr>
            <xdr:cNvPr id="52" name="Oval 51">
              <a:hlinkClick xmlns:r="http://schemas.openxmlformats.org/officeDocument/2006/relationships" r:id="rId5"/>
              <a:extLst>
                <a:ext uri="{FF2B5EF4-FFF2-40B4-BE49-F238E27FC236}">
                  <a16:creationId xmlns:a16="http://schemas.microsoft.com/office/drawing/2014/main" id="{CF83DE2A-9502-40A1-AC03-C40DB9161C0F}"/>
                </a:ext>
              </a:extLst>
            </xdr:cNvPr>
            <xdr:cNvSpPr/>
          </xdr:nvSpPr>
          <xdr:spPr bwMode="auto">
            <a:xfrm>
              <a:off x="9115001" y="401346"/>
              <a:ext cx="288000" cy="288001"/>
            </a:xfrm>
            <a:prstGeom prst="ellipse">
              <a:avLst/>
            </a:prstGeom>
            <a:solidFill>
              <a:schemeClr val="accent2">
                <a:lumMod val="40000"/>
                <a:lumOff val="6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5</a:t>
              </a:r>
            </a:p>
          </xdr:txBody>
        </xdr:sp>
        <xdr:sp macro="" textlink="">
          <xdr:nvSpPr>
            <xdr:cNvPr id="53" name="Oval 52">
              <a:hlinkClick xmlns:r="http://schemas.openxmlformats.org/officeDocument/2006/relationships" r:id="rId6"/>
              <a:extLst>
                <a:ext uri="{FF2B5EF4-FFF2-40B4-BE49-F238E27FC236}">
                  <a16:creationId xmlns:a16="http://schemas.microsoft.com/office/drawing/2014/main" id="{F7D6E04A-EDD9-47D0-A2D5-E447562EC819}"/>
                </a:ext>
              </a:extLst>
            </xdr:cNvPr>
            <xdr:cNvSpPr/>
          </xdr:nvSpPr>
          <xdr:spPr bwMode="auto">
            <a:xfrm>
              <a:off x="9438709" y="403510"/>
              <a:ext cx="288000" cy="288001"/>
            </a:xfrm>
            <a:prstGeom prst="ellipse">
              <a:avLst/>
            </a:prstGeom>
            <a:solidFill>
              <a:schemeClr val="accent5">
                <a:lumMod val="40000"/>
                <a:lumOff val="6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6</a:t>
              </a:r>
            </a:p>
          </xdr:txBody>
        </xdr:sp>
        <xdr:sp macro="" textlink="">
          <xdr:nvSpPr>
            <xdr:cNvPr id="54" name="Oval 53">
              <a:hlinkClick xmlns:r="http://schemas.openxmlformats.org/officeDocument/2006/relationships" r:id="rId7"/>
              <a:extLst>
                <a:ext uri="{FF2B5EF4-FFF2-40B4-BE49-F238E27FC236}">
                  <a16:creationId xmlns:a16="http://schemas.microsoft.com/office/drawing/2014/main" id="{A9384CAF-48BB-4422-BC4D-826697411A9C}"/>
                </a:ext>
              </a:extLst>
            </xdr:cNvPr>
            <xdr:cNvSpPr/>
          </xdr:nvSpPr>
          <xdr:spPr bwMode="auto">
            <a:xfrm>
              <a:off x="9753034" y="396150"/>
              <a:ext cx="288000" cy="288001"/>
            </a:xfrm>
            <a:prstGeom prst="ellipse">
              <a:avLst/>
            </a:prstGeom>
            <a:solidFill>
              <a:schemeClr val="accent4">
                <a:lumMod val="60000"/>
                <a:lumOff val="4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7</a:t>
              </a:r>
            </a:p>
          </xdr:txBody>
        </xdr:sp>
        <xdr:sp macro="" textlink="">
          <xdr:nvSpPr>
            <xdr:cNvPr id="55" name="Rounded Rectangle 78">
              <a:hlinkClick xmlns:r="http://schemas.openxmlformats.org/officeDocument/2006/relationships" r:id="rId8"/>
              <a:extLst>
                <a:ext uri="{FF2B5EF4-FFF2-40B4-BE49-F238E27FC236}">
                  <a16:creationId xmlns:a16="http://schemas.microsoft.com/office/drawing/2014/main" id="{A9A0DD3F-A926-4729-8135-55ED67646C67}"/>
                </a:ext>
              </a:extLst>
            </xdr:cNvPr>
            <xdr:cNvSpPr/>
          </xdr:nvSpPr>
          <xdr:spPr bwMode="auto">
            <a:xfrm>
              <a:off x="6765904" y="-110401"/>
              <a:ext cx="992545" cy="257176"/>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100"/>
                <a:t>MAIN</a:t>
              </a:r>
              <a:r>
                <a:rPr lang="en-MY" sz="1100" baseline="0"/>
                <a:t> PAGE</a:t>
              </a:r>
              <a:endParaRPr lang="en-MY" sz="1100"/>
            </a:p>
          </xdr:txBody>
        </xdr:sp>
        <xdr:sp macro="[0]!summary" textlink="">
          <xdr:nvSpPr>
            <xdr:cNvPr id="56" name="Rounded Rectangle 79">
              <a:extLst>
                <a:ext uri="{FF2B5EF4-FFF2-40B4-BE49-F238E27FC236}">
                  <a16:creationId xmlns:a16="http://schemas.microsoft.com/office/drawing/2014/main" id="{45C59FD5-9693-465B-8AA5-06F13409B638}"/>
                </a:ext>
              </a:extLst>
            </xdr:cNvPr>
            <xdr:cNvSpPr/>
          </xdr:nvSpPr>
          <xdr:spPr bwMode="auto">
            <a:xfrm>
              <a:off x="6768406" y="175440"/>
              <a:ext cx="992545" cy="252000"/>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algn="ctr"/>
              <a:r>
                <a:rPr lang="en-MY" sz="1100">
                  <a:solidFill>
                    <a:sysClr val="windowText" lastClr="000000"/>
                  </a:solidFill>
                </a:rPr>
                <a:t>SUMMARY</a:t>
              </a:r>
            </a:p>
          </xdr:txBody>
        </xdr:sp>
        <xdr:sp macro="" textlink="">
          <xdr:nvSpPr>
            <xdr:cNvPr id="58" name="Rounded Rectangle 48">
              <a:extLst>
                <a:ext uri="{FF2B5EF4-FFF2-40B4-BE49-F238E27FC236}">
                  <a16:creationId xmlns:a16="http://schemas.microsoft.com/office/drawing/2014/main" id="{DDA9C045-CC15-4C7A-80A8-9457B98C3C7F}"/>
                </a:ext>
              </a:extLst>
            </xdr:cNvPr>
            <xdr:cNvSpPr/>
          </xdr:nvSpPr>
          <xdr:spPr bwMode="auto">
            <a:xfrm>
              <a:off x="8619706" y="47624"/>
              <a:ext cx="612000" cy="257176"/>
            </a:xfrm>
            <a:prstGeom prst="roundRect">
              <a:avLst/>
            </a:prstGeom>
            <a:ln>
              <a:no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100"/>
                <a:t>AREA</a:t>
              </a:r>
            </a:p>
          </xdr:txBody>
        </xdr:sp>
      </xdr:grpSp>
      <xdr:sp macro="[0]!report" textlink="">
        <xdr:nvSpPr>
          <xdr:cNvPr id="43" name="Rectangle: Rounded Corners 42">
            <a:extLst>
              <a:ext uri="{FF2B5EF4-FFF2-40B4-BE49-F238E27FC236}">
                <a16:creationId xmlns:a16="http://schemas.microsoft.com/office/drawing/2014/main" id="{13CA6BE9-CB2C-4288-9DD6-7D49B287E7FE}"/>
              </a:ext>
            </a:extLst>
          </xdr:cNvPr>
          <xdr:cNvSpPr/>
        </xdr:nvSpPr>
        <xdr:spPr>
          <a:xfrm>
            <a:off x="8029222" y="705556"/>
            <a:ext cx="1116000" cy="266400"/>
          </a:xfrm>
          <a:prstGeom prst="roundRect">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n-MY" sz="1100"/>
              <a:t>REPORT</a:t>
            </a:r>
          </a:p>
        </xdr:txBody>
      </xdr:sp>
    </xdr:grpSp>
    <xdr:clientData/>
  </xdr:twoCellAnchor>
  <xdr:twoCellAnchor editAs="oneCell">
    <xdr:from>
      <xdr:col>4</xdr:col>
      <xdr:colOff>0</xdr:colOff>
      <xdr:row>0</xdr:row>
      <xdr:rowOff>0</xdr:rowOff>
    </xdr:from>
    <xdr:to>
      <xdr:col>4</xdr:col>
      <xdr:colOff>1059656</xdr:colOff>
      <xdr:row>4</xdr:row>
      <xdr:rowOff>9357</xdr:rowOff>
    </xdr:to>
    <xdr:pic>
      <xdr:nvPicPr>
        <xdr:cNvPr id="2" name="Picture 1">
          <a:extLst>
            <a:ext uri="{FF2B5EF4-FFF2-40B4-BE49-F238E27FC236}">
              <a16:creationId xmlns:a16="http://schemas.microsoft.com/office/drawing/2014/main" id="{5BD55BDD-EED7-4016-AFFE-2591CE433D0A}"/>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18583" y="0"/>
          <a:ext cx="1059656" cy="98302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17</xdr:row>
      <xdr:rowOff>254006</xdr:rowOff>
    </xdr:from>
    <xdr:to>
      <xdr:col>3</xdr:col>
      <xdr:colOff>324000</xdr:colOff>
      <xdr:row>17</xdr:row>
      <xdr:rowOff>614006</xdr:rowOff>
    </xdr:to>
    <xdr:sp macro="[0]!button33" textlink="">
      <xdr:nvSpPr>
        <xdr:cNvPr id="22" name="Oval 21">
          <a:extLst>
            <a:ext uri="{FF2B5EF4-FFF2-40B4-BE49-F238E27FC236}">
              <a16:creationId xmlns:a16="http://schemas.microsoft.com/office/drawing/2014/main" id="{C91AE212-8483-4343-95D5-1DE412E84B20}"/>
            </a:ext>
          </a:extLst>
        </xdr:cNvPr>
        <xdr:cNvSpPr/>
      </xdr:nvSpPr>
      <xdr:spPr>
        <a:xfrm>
          <a:off x="105833" y="18104562"/>
          <a:ext cx="324000" cy="360000"/>
        </a:xfrm>
        <a:prstGeom prst="ellipse">
          <a:avLst/>
        </a:prstGeom>
        <a:ln>
          <a:solidFill>
            <a:srgbClr val="FF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r>
            <a:rPr lang="en-MY" sz="2000" b="0" i="0">
              <a:solidFill>
                <a:sysClr val="windowText" lastClr="000000"/>
              </a:solidFill>
            </a:rPr>
            <a:t>i</a:t>
          </a:r>
        </a:p>
      </xdr:txBody>
    </xdr:sp>
    <xdr:clientData/>
  </xdr:twoCellAnchor>
  <xdr:twoCellAnchor>
    <xdr:from>
      <xdr:col>3</xdr:col>
      <xdr:colOff>0</xdr:colOff>
      <xdr:row>48</xdr:row>
      <xdr:rowOff>275174</xdr:rowOff>
    </xdr:from>
    <xdr:to>
      <xdr:col>3</xdr:col>
      <xdr:colOff>324000</xdr:colOff>
      <xdr:row>48</xdr:row>
      <xdr:rowOff>635174</xdr:rowOff>
    </xdr:to>
    <xdr:sp macro="[0]!button42" textlink="">
      <xdr:nvSpPr>
        <xdr:cNvPr id="46" name="Oval 45">
          <a:extLst>
            <a:ext uri="{FF2B5EF4-FFF2-40B4-BE49-F238E27FC236}">
              <a16:creationId xmlns:a16="http://schemas.microsoft.com/office/drawing/2014/main" id="{C1DF4631-91A1-4CC0-A2AA-BBD40FC43A1E}"/>
            </a:ext>
          </a:extLst>
        </xdr:cNvPr>
        <xdr:cNvSpPr/>
      </xdr:nvSpPr>
      <xdr:spPr>
        <a:xfrm>
          <a:off x="105833" y="55887063"/>
          <a:ext cx="324000" cy="360000"/>
        </a:xfrm>
        <a:prstGeom prst="ellipse">
          <a:avLst/>
        </a:prstGeom>
        <a:ln>
          <a:solidFill>
            <a:srgbClr val="FF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r>
            <a:rPr lang="en-MY" sz="2000" b="0" i="0">
              <a:solidFill>
                <a:sysClr val="windowText" lastClr="000000"/>
              </a:solidFill>
            </a:rPr>
            <a:t>i</a:t>
          </a:r>
        </a:p>
      </xdr:txBody>
    </xdr:sp>
    <xdr:clientData/>
  </xdr:twoCellAnchor>
  <xdr:twoCellAnchor>
    <xdr:from>
      <xdr:col>3</xdr:col>
      <xdr:colOff>0</xdr:colOff>
      <xdr:row>51</xdr:row>
      <xdr:rowOff>268118</xdr:rowOff>
    </xdr:from>
    <xdr:to>
      <xdr:col>3</xdr:col>
      <xdr:colOff>324000</xdr:colOff>
      <xdr:row>51</xdr:row>
      <xdr:rowOff>628118</xdr:rowOff>
    </xdr:to>
    <xdr:sp macro="[0]!button43" textlink="">
      <xdr:nvSpPr>
        <xdr:cNvPr id="47" name="Oval 46">
          <a:extLst>
            <a:ext uri="{FF2B5EF4-FFF2-40B4-BE49-F238E27FC236}">
              <a16:creationId xmlns:a16="http://schemas.microsoft.com/office/drawing/2014/main" id="{9C3C6332-89DB-4F6F-9496-14CFF9FFDE59}"/>
            </a:ext>
          </a:extLst>
        </xdr:cNvPr>
        <xdr:cNvSpPr/>
      </xdr:nvSpPr>
      <xdr:spPr>
        <a:xfrm>
          <a:off x="105833" y="59873451"/>
          <a:ext cx="324000" cy="360000"/>
        </a:xfrm>
        <a:prstGeom prst="ellipse">
          <a:avLst/>
        </a:prstGeom>
        <a:ln>
          <a:solidFill>
            <a:srgbClr val="FF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r>
            <a:rPr lang="en-MY" sz="2000" b="0" i="0">
              <a:solidFill>
                <a:sysClr val="windowText" lastClr="000000"/>
              </a:solidFill>
            </a:rPr>
            <a:t>i</a:t>
          </a:r>
        </a:p>
      </xdr:txBody>
    </xdr:sp>
    <xdr:clientData/>
  </xdr:twoCellAnchor>
  <xdr:twoCellAnchor>
    <xdr:from>
      <xdr:col>3</xdr:col>
      <xdr:colOff>0</xdr:colOff>
      <xdr:row>62</xdr:row>
      <xdr:rowOff>282223</xdr:rowOff>
    </xdr:from>
    <xdr:to>
      <xdr:col>3</xdr:col>
      <xdr:colOff>324000</xdr:colOff>
      <xdr:row>62</xdr:row>
      <xdr:rowOff>642223</xdr:rowOff>
    </xdr:to>
    <xdr:sp macro="[0]!button46" textlink="">
      <xdr:nvSpPr>
        <xdr:cNvPr id="50" name="Oval 49">
          <a:extLst>
            <a:ext uri="{FF2B5EF4-FFF2-40B4-BE49-F238E27FC236}">
              <a16:creationId xmlns:a16="http://schemas.microsoft.com/office/drawing/2014/main" id="{B8F1D7EE-8879-4767-A1DA-F5C8C1409486}"/>
            </a:ext>
          </a:extLst>
        </xdr:cNvPr>
        <xdr:cNvSpPr/>
      </xdr:nvSpPr>
      <xdr:spPr>
        <a:xfrm>
          <a:off x="105833" y="72799223"/>
          <a:ext cx="324000" cy="360000"/>
        </a:xfrm>
        <a:prstGeom prst="ellipse">
          <a:avLst/>
        </a:prstGeom>
        <a:ln>
          <a:solidFill>
            <a:srgbClr val="FF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r>
            <a:rPr lang="en-MY" sz="2000" b="0" i="0">
              <a:solidFill>
                <a:sysClr val="windowText" lastClr="000000"/>
              </a:solidFill>
            </a:rPr>
            <a:t>i</a:t>
          </a:r>
        </a:p>
      </xdr:txBody>
    </xdr:sp>
    <xdr:clientData/>
  </xdr:twoCellAnchor>
  <xdr:twoCellAnchor>
    <xdr:from>
      <xdr:col>3</xdr:col>
      <xdr:colOff>0</xdr:colOff>
      <xdr:row>65</xdr:row>
      <xdr:rowOff>275170</xdr:rowOff>
    </xdr:from>
    <xdr:to>
      <xdr:col>3</xdr:col>
      <xdr:colOff>324000</xdr:colOff>
      <xdr:row>65</xdr:row>
      <xdr:rowOff>635170</xdr:rowOff>
    </xdr:to>
    <xdr:sp macro="[0]!button47" textlink="">
      <xdr:nvSpPr>
        <xdr:cNvPr id="51" name="Oval 50">
          <a:extLst>
            <a:ext uri="{FF2B5EF4-FFF2-40B4-BE49-F238E27FC236}">
              <a16:creationId xmlns:a16="http://schemas.microsoft.com/office/drawing/2014/main" id="{B6E1C839-7DBE-4895-BD18-BD9AC3C329E2}"/>
            </a:ext>
          </a:extLst>
        </xdr:cNvPr>
        <xdr:cNvSpPr/>
      </xdr:nvSpPr>
      <xdr:spPr>
        <a:xfrm>
          <a:off x="105833" y="76785614"/>
          <a:ext cx="324000" cy="360000"/>
        </a:xfrm>
        <a:prstGeom prst="ellipse">
          <a:avLst/>
        </a:prstGeom>
        <a:ln>
          <a:solidFill>
            <a:srgbClr val="FF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r>
            <a:rPr lang="en-MY" sz="2000" b="0" i="0">
              <a:solidFill>
                <a:sysClr val="windowText" lastClr="000000"/>
              </a:solidFill>
            </a:rPr>
            <a:t>i</a:t>
          </a:r>
        </a:p>
      </xdr:txBody>
    </xdr:sp>
    <xdr:clientData/>
  </xdr:twoCellAnchor>
  <xdr:twoCellAnchor>
    <xdr:from>
      <xdr:col>9</xdr:col>
      <xdr:colOff>46090</xdr:colOff>
      <xdr:row>0</xdr:row>
      <xdr:rowOff>105997</xdr:rowOff>
    </xdr:from>
    <xdr:to>
      <xdr:col>10</xdr:col>
      <xdr:colOff>1316302</xdr:colOff>
      <xdr:row>3</xdr:row>
      <xdr:rowOff>211089</xdr:rowOff>
    </xdr:to>
    <xdr:grpSp>
      <xdr:nvGrpSpPr>
        <xdr:cNvPr id="53" name="Group 52">
          <a:extLst>
            <a:ext uri="{FF2B5EF4-FFF2-40B4-BE49-F238E27FC236}">
              <a16:creationId xmlns:a16="http://schemas.microsoft.com/office/drawing/2014/main" id="{FC7AEF7B-325B-4B05-ACA3-55B6FA157DCD}"/>
            </a:ext>
          </a:extLst>
        </xdr:cNvPr>
        <xdr:cNvGrpSpPr/>
      </xdr:nvGrpSpPr>
      <xdr:grpSpPr>
        <a:xfrm>
          <a:off x="8048995" y="104092"/>
          <a:ext cx="3709247" cy="833437"/>
          <a:chOff x="8018540" y="109447"/>
          <a:chExt cx="3728282" cy="862509"/>
        </a:xfrm>
      </xdr:grpSpPr>
      <xdr:grpSp>
        <xdr:nvGrpSpPr>
          <xdr:cNvPr id="56" name="Group 55">
            <a:extLst>
              <a:ext uri="{FF2B5EF4-FFF2-40B4-BE49-F238E27FC236}">
                <a16:creationId xmlns:a16="http://schemas.microsoft.com/office/drawing/2014/main" id="{E1FD8C23-98E0-42AA-A2F1-59E0D54C39AD}"/>
              </a:ext>
            </a:extLst>
          </xdr:cNvPr>
          <xdr:cNvGrpSpPr/>
        </xdr:nvGrpSpPr>
        <xdr:grpSpPr>
          <a:xfrm>
            <a:off x="8018540" y="109447"/>
            <a:ext cx="3728282" cy="824375"/>
            <a:chOff x="6765904" y="-110401"/>
            <a:chExt cx="3275130" cy="802781"/>
          </a:xfrm>
        </xdr:grpSpPr>
        <xdr:sp macro="" textlink="">
          <xdr:nvSpPr>
            <xdr:cNvPr id="58" name="Oval 57">
              <a:hlinkClick xmlns:r="http://schemas.openxmlformats.org/officeDocument/2006/relationships" r:id="rId1"/>
              <a:extLst>
                <a:ext uri="{FF2B5EF4-FFF2-40B4-BE49-F238E27FC236}">
                  <a16:creationId xmlns:a16="http://schemas.microsoft.com/office/drawing/2014/main" id="{6ECC4885-7550-4805-887C-91132AE683EA}"/>
                </a:ext>
              </a:extLst>
            </xdr:cNvPr>
            <xdr:cNvSpPr/>
          </xdr:nvSpPr>
          <xdr:spPr bwMode="auto">
            <a:xfrm>
              <a:off x="7828985" y="402215"/>
              <a:ext cx="288000" cy="288001"/>
            </a:xfrm>
            <a:prstGeom prst="ellipse">
              <a:avLst/>
            </a:prstGeom>
            <a:solidFill>
              <a:schemeClr val="accent4">
                <a:lumMod val="20000"/>
                <a:lumOff val="8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1</a:t>
              </a:r>
            </a:p>
          </xdr:txBody>
        </xdr:sp>
        <xdr:sp macro="" textlink="">
          <xdr:nvSpPr>
            <xdr:cNvPr id="59" name="Oval 58">
              <a:hlinkClick xmlns:r="http://schemas.openxmlformats.org/officeDocument/2006/relationships" r:id="rId2"/>
              <a:extLst>
                <a:ext uri="{FF2B5EF4-FFF2-40B4-BE49-F238E27FC236}">
                  <a16:creationId xmlns:a16="http://schemas.microsoft.com/office/drawing/2014/main" id="{1FD6F2E3-2082-4566-865B-C851D9C54217}"/>
                </a:ext>
              </a:extLst>
            </xdr:cNvPr>
            <xdr:cNvSpPr/>
          </xdr:nvSpPr>
          <xdr:spPr bwMode="auto">
            <a:xfrm>
              <a:off x="8152834" y="404379"/>
              <a:ext cx="288000" cy="288001"/>
            </a:xfrm>
            <a:prstGeom prst="ellipse">
              <a:avLst/>
            </a:prstGeom>
            <a:solidFill>
              <a:schemeClr val="accent5">
                <a:lumMod val="20000"/>
                <a:lumOff val="8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2</a:t>
              </a:r>
            </a:p>
          </xdr:txBody>
        </xdr:sp>
        <xdr:sp macro="" textlink="">
          <xdr:nvSpPr>
            <xdr:cNvPr id="60" name="Oval 59">
              <a:hlinkClick xmlns:r="http://schemas.openxmlformats.org/officeDocument/2006/relationships" r:id="rId3"/>
              <a:extLst>
                <a:ext uri="{FF2B5EF4-FFF2-40B4-BE49-F238E27FC236}">
                  <a16:creationId xmlns:a16="http://schemas.microsoft.com/office/drawing/2014/main" id="{6B544E7E-219F-47A6-8FAB-003337BBACE2}"/>
                </a:ext>
              </a:extLst>
            </xdr:cNvPr>
            <xdr:cNvSpPr/>
          </xdr:nvSpPr>
          <xdr:spPr bwMode="auto">
            <a:xfrm>
              <a:off x="8476826" y="397019"/>
              <a:ext cx="288000" cy="288001"/>
            </a:xfrm>
            <a:prstGeom prst="ellipse">
              <a:avLst/>
            </a:prstGeom>
            <a:solidFill>
              <a:schemeClr val="bg2">
                <a:lumMod val="75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3</a:t>
              </a:r>
            </a:p>
          </xdr:txBody>
        </xdr:sp>
        <xdr:sp macro="" textlink="">
          <xdr:nvSpPr>
            <xdr:cNvPr id="61" name="Oval 60">
              <a:hlinkClick xmlns:r="http://schemas.openxmlformats.org/officeDocument/2006/relationships" r:id="rId4"/>
              <a:extLst>
                <a:ext uri="{FF2B5EF4-FFF2-40B4-BE49-F238E27FC236}">
                  <a16:creationId xmlns:a16="http://schemas.microsoft.com/office/drawing/2014/main" id="{7A52CD34-589A-4D99-9CBE-F8D03CF1B931}"/>
                </a:ext>
              </a:extLst>
            </xdr:cNvPr>
            <xdr:cNvSpPr/>
          </xdr:nvSpPr>
          <xdr:spPr bwMode="auto">
            <a:xfrm>
              <a:off x="8800534" y="399514"/>
              <a:ext cx="288000" cy="288001"/>
            </a:xfrm>
            <a:prstGeom prst="ellipse">
              <a:avLst/>
            </a:prstGeom>
            <a:solidFill>
              <a:schemeClr val="accent6">
                <a:lumMod val="60000"/>
                <a:lumOff val="4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4</a:t>
              </a:r>
            </a:p>
          </xdr:txBody>
        </xdr:sp>
        <xdr:sp macro="" textlink="">
          <xdr:nvSpPr>
            <xdr:cNvPr id="62" name="Oval 61">
              <a:hlinkClick xmlns:r="http://schemas.openxmlformats.org/officeDocument/2006/relationships" r:id="rId5"/>
              <a:extLst>
                <a:ext uri="{FF2B5EF4-FFF2-40B4-BE49-F238E27FC236}">
                  <a16:creationId xmlns:a16="http://schemas.microsoft.com/office/drawing/2014/main" id="{BD679969-0774-40E0-B635-A729FA3029FE}"/>
                </a:ext>
              </a:extLst>
            </xdr:cNvPr>
            <xdr:cNvSpPr/>
          </xdr:nvSpPr>
          <xdr:spPr bwMode="auto">
            <a:xfrm>
              <a:off x="9115001" y="401346"/>
              <a:ext cx="288000" cy="288001"/>
            </a:xfrm>
            <a:prstGeom prst="ellipse">
              <a:avLst/>
            </a:prstGeom>
            <a:solidFill>
              <a:schemeClr val="accent2">
                <a:lumMod val="40000"/>
                <a:lumOff val="6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5</a:t>
              </a:r>
            </a:p>
          </xdr:txBody>
        </xdr:sp>
        <xdr:sp macro="" textlink="">
          <xdr:nvSpPr>
            <xdr:cNvPr id="63" name="Oval 62">
              <a:hlinkClick xmlns:r="http://schemas.openxmlformats.org/officeDocument/2006/relationships" r:id="rId6"/>
              <a:extLst>
                <a:ext uri="{FF2B5EF4-FFF2-40B4-BE49-F238E27FC236}">
                  <a16:creationId xmlns:a16="http://schemas.microsoft.com/office/drawing/2014/main" id="{1BC07862-0C0C-494F-94FA-CC2741970F72}"/>
                </a:ext>
              </a:extLst>
            </xdr:cNvPr>
            <xdr:cNvSpPr/>
          </xdr:nvSpPr>
          <xdr:spPr bwMode="auto">
            <a:xfrm>
              <a:off x="9438709" y="403510"/>
              <a:ext cx="288000" cy="288001"/>
            </a:xfrm>
            <a:prstGeom prst="ellipse">
              <a:avLst/>
            </a:prstGeom>
            <a:solidFill>
              <a:schemeClr val="accent5">
                <a:lumMod val="40000"/>
                <a:lumOff val="6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6</a:t>
              </a:r>
            </a:p>
          </xdr:txBody>
        </xdr:sp>
        <xdr:sp macro="" textlink="">
          <xdr:nvSpPr>
            <xdr:cNvPr id="64" name="Oval 63">
              <a:hlinkClick xmlns:r="http://schemas.openxmlformats.org/officeDocument/2006/relationships" r:id="rId7"/>
              <a:extLst>
                <a:ext uri="{FF2B5EF4-FFF2-40B4-BE49-F238E27FC236}">
                  <a16:creationId xmlns:a16="http://schemas.microsoft.com/office/drawing/2014/main" id="{C282163B-7DD7-4BFA-845E-CFCB29B7FDC0}"/>
                </a:ext>
              </a:extLst>
            </xdr:cNvPr>
            <xdr:cNvSpPr/>
          </xdr:nvSpPr>
          <xdr:spPr bwMode="auto">
            <a:xfrm>
              <a:off x="9753034" y="396150"/>
              <a:ext cx="288000" cy="288001"/>
            </a:xfrm>
            <a:prstGeom prst="ellipse">
              <a:avLst/>
            </a:prstGeom>
            <a:solidFill>
              <a:schemeClr val="accent4">
                <a:lumMod val="60000"/>
                <a:lumOff val="4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7</a:t>
              </a:r>
            </a:p>
          </xdr:txBody>
        </xdr:sp>
        <xdr:sp macro="" textlink="">
          <xdr:nvSpPr>
            <xdr:cNvPr id="65" name="Rounded Rectangle 78">
              <a:hlinkClick xmlns:r="http://schemas.openxmlformats.org/officeDocument/2006/relationships" r:id="rId8"/>
              <a:extLst>
                <a:ext uri="{FF2B5EF4-FFF2-40B4-BE49-F238E27FC236}">
                  <a16:creationId xmlns:a16="http://schemas.microsoft.com/office/drawing/2014/main" id="{BE867225-6CBF-4EAF-AE32-102F771E9405}"/>
                </a:ext>
              </a:extLst>
            </xdr:cNvPr>
            <xdr:cNvSpPr/>
          </xdr:nvSpPr>
          <xdr:spPr bwMode="auto">
            <a:xfrm>
              <a:off x="6765904" y="-110401"/>
              <a:ext cx="992545" cy="257176"/>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100"/>
                <a:t>MAIN</a:t>
              </a:r>
              <a:r>
                <a:rPr lang="en-MY" sz="1100" baseline="0"/>
                <a:t> PAGE</a:t>
              </a:r>
              <a:endParaRPr lang="en-MY" sz="1100"/>
            </a:p>
          </xdr:txBody>
        </xdr:sp>
        <xdr:sp macro="[0]!summary" textlink="">
          <xdr:nvSpPr>
            <xdr:cNvPr id="66" name="Rounded Rectangle 79">
              <a:extLst>
                <a:ext uri="{FF2B5EF4-FFF2-40B4-BE49-F238E27FC236}">
                  <a16:creationId xmlns:a16="http://schemas.microsoft.com/office/drawing/2014/main" id="{3F17E7A5-B5A8-45E0-A76A-A9A7995CB21C}"/>
                </a:ext>
              </a:extLst>
            </xdr:cNvPr>
            <xdr:cNvSpPr/>
          </xdr:nvSpPr>
          <xdr:spPr bwMode="auto">
            <a:xfrm>
              <a:off x="6768406" y="175440"/>
              <a:ext cx="992545" cy="252000"/>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algn="ctr"/>
              <a:r>
                <a:rPr lang="en-MY" sz="1100">
                  <a:solidFill>
                    <a:sysClr val="windowText" lastClr="000000"/>
                  </a:solidFill>
                </a:rPr>
                <a:t>SUMMARY</a:t>
              </a:r>
            </a:p>
          </xdr:txBody>
        </xdr:sp>
        <xdr:sp macro="" textlink="">
          <xdr:nvSpPr>
            <xdr:cNvPr id="68" name="Rounded Rectangle 48">
              <a:extLst>
                <a:ext uri="{FF2B5EF4-FFF2-40B4-BE49-F238E27FC236}">
                  <a16:creationId xmlns:a16="http://schemas.microsoft.com/office/drawing/2014/main" id="{DE0F67B6-DAF5-4371-B750-91EC991671DC}"/>
                </a:ext>
              </a:extLst>
            </xdr:cNvPr>
            <xdr:cNvSpPr/>
          </xdr:nvSpPr>
          <xdr:spPr bwMode="auto">
            <a:xfrm>
              <a:off x="8619706" y="47624"/>
              <a:ext cx="612000" cy="257176"/>
            </a:xfrm>
            <a:prstGeom prst="roundRect">
              <a:avLst/>
            </a:prstGeom>
            <a:ln>
              <a:no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100"/>
                <a:t>AREA</a:t>
              </a:r>
            </a:p>
          </xdr:txBody>
        </xdr:sp>
      </xdr:grpSp>
      <xdr:sp macro="[0]!report" textlink="">
        <xdr:nvSpPr>
          <xdr:cNvPr id="55" name="Rectangle: Rounded Corners 54">
            <a:extLst>
              <a:ext uri="{FF2B5EF4-FFF2-40B4-BE49-F238E27FC236}">
                <a16:creationId xmlns:a16="http://schemas.microsoft.com/office/drawing/2014/main" id="{E8CCBA8F-9588-47D4-925A-49E0971A49AC}"/>
              </a:ext>
            </a:extLst>
          </xdr:cNvPr>
          <xdr:cNvSpPr/>
        </xdr:nvSpPr>
        <xdr:spPr>
          <a:xfrm>
            <a:off x="8029222" y="705556"/>
            <a:ext cx="1116000" cy="266400"/>
          </a:xfrm>
          <a:prstGeom prst="roundRect">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n-MY" sz="1100"/>
              <a:t>REPORT</a:t>
            </a:r>
          </a:p>
        </xdr:txBody>
      </xdr:sp>
    </xdr:grpSp>
    <xdr:clientData/>
  </xdr:twoCellAnchor>
  <xdr:twoCellAnchor editAs="oneCell">
    <xdr:from>
      <xdr:col>4</xdr:col>
      <xdr:colOff>0</xdr:colOff>
      <xdr:row>0</xdr:row>
      <xdr:rowOff>5</xdr:rowOff>
    </xdr:from>
    <xdr:to>
      <xdr:col>4</xdr:col>
      <xdr:colOff>1059656</xdr:colOff>
      <xdr:row>4</xdr:row>
      <xdr:rowOff>9362</xdr:rowOff>
    </xdr:to>
    <xdr:pic>
      <xdr:nvPicPr>
        <xdr:cNvPr id="2" name="Picture 1">
          <a:extLst>
            <a:ext uri="{FF2B5EF4-FFF2-40B4-BE49-F238E27FC236}">
              <a16:creationId xmlns:a16="http://schemas.microsoft.com/office/drawing/2014/main" id="{57E43518-9C30-46FF-AC44-AF52A62B89D3}"/>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18583" y="5"/>
          <a:ext cx="1059656" cy="98302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2730500</xdr:colOff>
      <xdr:row>9</xdr:row>
      <xdr:rowOff>1576916</xdr:rowOff>
    </xdr:from>
    <xdr:to>
      <xdr:col>4</xdr:col>
      <xdr:colOff>3347775</xdr:colOff>
      <xdr:row>9</xdr:row>
      <xdr:rowOff>1815141</xdr:rowOff>
    </xdr:to>
    <xdr:sp macro="" textlink="">
      <xdr:nvSpPr>
        <xdr:cNvPr id="64" name="Rounded Rectangle 63">
          <a:hlinkClick xmlns:r="http://schemas.openxmlformats.org/officeDocument/2006/relationships" r:id="rId1"/>
          <a:extLst>
            <a:ext uri="{FF2B5EF4-FFF2-40B4-BE49-F238E27FC236}">
              <a16:creationId xmlns:a16="http://schemas.microsoft.com/office/drawing/2014/main" id="{00000000-0008-0000-0600-000040000000}"/>
            </a:ext>
          </a:extLst>
        </xdr:cNvPr>
        <xdr:cNvSpPr/>
      </xdr:nvSpPr>
      <xdr:spPr>
        <a:xfrm>
          <a:off x="3249083" y="9535583"/>
          <a:ext cx="617275" cy="238225"/>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000">
              <a:latin typeface="Arial Narrow" panose="020B0606020202030204" pitchFamily="34" charset="0"/>
            </a:rPr>
            <a:t>Table.5</a:t>
          </a:r>
        </a:p>
      </xdr:txBody>
    </xdr:sp>
    <xdr:clientData/>
  </xdr:twoCellAnchor>
  <xdr:twoCellAnchor>
    <xdr:from>
      <xdr:col>3</xdr:col>
      <xdr:colOff>0</xdr:colOff>
      <xdr:row>26</xdr:row>
      <xdr:rowOff>275180</xdr:rowOff>
    </xdr:from>
    <xdr:to>
      <xdr:col>3</xdr:col>
      <xdr:colOff>324000</xdr:colOff>
      <xdr:row>26</xdr:row>
      <xdr:rowOff>635180</xdr:rowOff>
    </xdr:to>
    <xdr:sp macro="[0]!button56" textlink="">
      <xdr:nvSpPr>
        <xdr:cNvPr id="39" name="Oval 38">
          <a:extLst>
            <a:ext uri="{FF2B5EF4-FFF2-40B4-BE49-F238E27FC236}">
              <a16:creationId xmlns:a16="http://schemas.microsoft.com/office/drawing/2014/main" id="{F9E79074-3E76-492F-8A36-4D63975AE92A}"/>
            </a:ext>
          </a:extLst>
        </xdr:cNvPr>
        <xdr:cNvSpPr/>
      </xdr:nvSpPr>
      <xdr:spPr>
        <a:xfrm>
          <a:off x="105833" y="30106069"/>
          <a:ext cx="324000" cy="360000"/>
        </a:xfrm>
        <a:prstGeom prst="ellipse">
          <a:avLst/>
        </a:prstGeom>
        <a:ln>
          <a:solidFill>
            <a:srgbClr val="FF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r>
            <a:rPr lang="en-MY" sz="2000" b="0" i="0">
              <a:solidFill>
                <a:sysClr val="windowText" lastClr="000000"/>
              </a:solidFill>
            </a:rPr>
            <a:t>i</a:t>
          </a:r>
        </a:p>
      </xdr:txBody>
    </xdr:sp>
    <xdr:clientData/>
  </xdr:twoCellAnchor>
  <xdr:twoCellAnchor>
    <xdr:from>
      <xdr:col>3</xdr:col>
      <xdr:colOff>0</xdr:colOff>
      <xdr:row>46</xdr:row>
      <xdr:rowOff>275175</xdr:rowOff>
    </xdr:from>
    <xdr:to>
      <xdr:col>3</xdr:col>
      <xdr:colOff>324000</xdr:colOff>
      <xdr:row>46</xdr:row>
      <xdr:rowOff>635175</xdr:rowOff>
    </xdr:to>
    <xdr:sp macro="[0]!button62" textlink="">
      <xdr:nvSpPr>
        <xdr:cNvPr id="45" name="Oval 44">
          <a:extLst>
            <a:ext uri="{FF2B5EF4-FFF2-40B4-BE49-F238E27FC236}">
              <a16:creationId xmlns:a16="http://schemas.microsoft.com/office/drawing/2014/main" id="{949F9497-1181-4C30-BE08-40DF45FD9507}"/>
            </a:ext>
          </a:extLst>
        </xdr:cNvPr>
        <xdr:cNvSpPr/>
      </xdr:nvSpPr>
      <xdr:spPr>
        <a:xfrm>
          <a:off x="105833" y="54991008"/>
          <a:ext cx="324000" cy="360000"/>
        </a:xfrm>
        <a:prstGeom prst="ellipse">
          <a:avLst/>
        </a:prstGeom>
        <a:ln>
          <a:solidFill>
            <a:srgbClr val="FF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r>
            <a:rPr lang="en-MY" sz="2000" b="0" i="0">
              <a:solidFill>
                <a:sysClr val="windowText" lastClr="000000"/>
              </a:solidFill>
            </a:rPr>
            <a:t>i</a:t>
          </a:r>
        </a:p>
      </xdr:txBody>
    </xdr:sp>
    <xdr:clientData/>
  </xdr:twoCellAnchor>
  <xdr:twoCellAnchor>
    <xdr:from>
      <xdr:col>3</xdr:col>
      <xdr:colOff>0</xdr:colOff>
      <xdr:row>49</xdr:row>
      <xdr:rowOff>282234</xdr:rowOff>
    </xdr:from>
    <xdr:to>
      <xdr:col>3</xdr:col>
      <xdr:colOff>324000</xdr:colOff>
      <xdr:row>49</xdr:row>
      <xdr:rowOff>642234</xdr:rowOff>
    </xdr:to>
    <xdr:sp macro="[0]!button63" textlink="">
      <xdr:nvSpPr>
        <xdr:cNvPr id="47" name="Oval 46">
          <a:extLst>
            <a:ext uri="{FF2B5EF4-FFF2-40B4-BE49-F238E27FC236}">
              <a16:creationId xmlns:a16="http://schemas.microsoft.com/office/drawing/2014/main" id="{0B2B62C0-6A1D-483F-8691-F8E1D8833C49}"/>
            </a:ext>
          </a:extLst>
        </xdr:cNvPr>
        <xdr:cNvSpPr/>
      </xdr:nvSpPr>
      <xdr:spPr>
        <a:xfrm>
          <a:off x="105833" y="58991512"/>
          <a:ext cx="324000" cy="360000"/>
        </a:xfrm>
        <a:prstGeom prst="ellipse">
          <a:avLst/>
        </a:prstGeom>
        <a:ln>
          <a:solidFill>
            <a:srgbClr val="FF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r>
            <a:rPr lang="en-MY" sz="2000" b="0" i="0">
              <a:solidFill>
                <a:sysClr val="windowText" lastClr="000000"/>
              </a:solidFill>
            </a:rPr>
            <a:t>i</a:t>
          </a:r>
        </a:p>
      </xdr:txBody>
    </xdr:sp>
    <xdr:clientData/>
  </xdr:twoCellAnchor>
  <xdr:twoCellAnchor>
    <xdr:from>
      <xdr:col>9</xdr:col>
      <xdr:colOff>46090</xdr:colOff>
      <xdr:row>0</xdr:row>
      <xdr:rowOff>105997</xdr:rowOff>
    </xdr:from>
    <xdr:to>
      <xdr:col>10</xdr:col>
      <xdr:colOff>1316302</xdr:colOff>
      <xdr:row>3</xdr:row>
      <xdr:rowOff>211089</xdr:rowOff>
    </xdr:to>
    <xdr:grpSp>
      <xdr:nvGrpSpPr>
        <xdr:cNvPr id="48" name="Group 47">
          <a:extLst>
            <a:ext uri="{FF2B5EF4-FFF2-40B4-BE49-F238E27FC236}">
              <a16:creationId xmlns:a16="http://schemas.microsoft.com/office/drawing/2014/main" id="{34878E63-320C-4856-A8B2-E26FB49CF0B7}"/>
            </a:ext>
          </a:extLst>
        </xdr:cNvPr>
        <xdr:cNvGrpSpPr/>
      </xdr:nvGrpSpPr>
      <xdr:grpSpPr>
        <a:xfrm>
          <a:off x="8048995" y="104092"/>
          <a:ext cx="3709247" cy="833437"/>
          <a:chOff x="8018540" y="109447"/>
          <a:chExt cx="3728282" cy="862509"/>
        </a:xfrm>
      </xdr:grpSpPr>
      <xdr:grpSp>
        <xdr:nvGrpSpPr>
          <xdr:cNvPr id="51" name="Group 50">
            <a:extLst>
              <a:ext uri="{FF2B5EF4-FFF2-40B4-BE49-F238E27FC236}">
                <a16:creationId xmlns:a16="http://schemas.microsoft.com/office/drawing/2014/main" id="{5D06E745-D9D5-43C3-9B7F-FD90DF62321C}"/>
              </a:ext>
            </a:extLst>
          </xdr:cNvPr>
          <xdr:cNvGrpSpPr/>
        </xdr:nvGrpSpPr>
        <xdr:grpSpPr>
          <a:xfrm>
            <a:off x="8018540" y="109447"/>
            <a:ext cx="3728282" cy="824375"/>
            <a:chOff x="6765904" y="-110401"/>
            <a:chExt cx="3275130" cy="802781"/>
          </a:xfrm>
        </xdr:grpSpPr>
        <xdr:sp macro="" textlink="">
          <xdr:nvSpPr>
            <xdr:cNvPr id="53" name="Oval 52">
              <a:hlinkClick xmlns:r="http://schemas.openxmlformats.org/officeDocument/2006/relationships" r:id="rId2"/>
              <a:extLst>
                <a:ext uri="{FF2B5EF4-FFF2-40B4-BE49-F238E27FC236}">
                  <a16:creationId xmlns:a16="http://schemas.microsoft.com/office/drawing/2014/main" id="{D5E69C50-AD74-4D5A-9ABA-E5E8229AB633}"/>
                </a:ext>
              </a:extLst>
            </xdr:cNvPr>
            <xdr:cNvSpPr/>
          </xdr:nvSpPr>
          <xdr:spPr bwMode="auto">
            <a:xfrm>
              <a:off x="7828985" y="402215"/>
              <a:ext cx="288000" cy="288001"/>
            </a:xfrm>
            <a:prstGeom prst="ellipse">
              <a:avLst/>
            </a:prstGeom>
            <a:solidFill>
              <a:schemeClr val="accent4">
                <a:lumMod val="20000"/>
                <a:lumOff val="8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1</a:t>
              </a:r>
            </a:p>
          </xdr:txBody>
        </xdr:sp>
        <xdr:sp macro="" textlink="">
          <xdr:nvSpPr>
            <xdr:cNvPr id="54" name="Oval 53">
              <a:hlinkClick xmlns:r="http://schemas.openxmlformats.org/officeDocument/2006/relationships" r:id="rId3"/>
              <a:extLst>
                <a:ext uri="{FF2B5EF4-FFF2-40B4-BE49-F238E27FC236}">
                  <a16:creationId xmlns:a16="http://schemas.microsoft.com/office/drawing/2014/main" id="{A928841C-7C25-423C-8BF4-F9B90F09149A}"/>
                </a:ext>
              </a:extLst>
            </xdr:cNvPr>
            <xdr:cNvSpPr/>
          </xdr:nvSpPr>
          <xdr:spPr bwMode="auto">
            <a:xfrm>
              <a:off x="8152834" y="404379"/>
              <a:ext cx="288000" cy="288001"/>
            </a:xfrm>
            <a:prstGeom prst="ellipse">
              <a:avLst/>
            </a:prstGeom>
            <a:solidFill>
              <a:schemeClr val="accent5">
                <a:lumMod val="20000"/>
                <a:lumOff val="8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2</a:t>
              </a:r>
            </a:p>
          </xdr:txBody>
        </xdr:sp>
        <xdr:sp macro="" textlink="">
          <xdr:nvSpPr>
            <xdr:cNvPr id="55" name="Oval 54">
              <a:hlinkClick xmlns:r="http://schemas.openxmlformats.org/officeDocument/2006/relationships" r:id="rId4"/>
              <a:extLst>
                <a:ext uri="{FF2B5EF4-FFF2-40B4-BE49-F238E27FC236}">
                  <a16:creationId xmlns:a16="http://schemas.microsoft.com/office/drawing/2014/main" id="{50E51F6F-F15A-4F4D-831C-B3559A02A0A5}"/>
                </a:ext>
              </a:extLst>
            </xdr:cNvPr>
            <xdr:cNvSpPr/>
          </xdr:nvSpPr>
          <xdr:spPr bwMode="auto">
            <a:xfrm>
              <a:off x="8476826" y="397019"/>
              <a:ext cx="288000" cy="288001"/>
            </a:xfrm>
            <a:prstGeom prst="ellipse">
              <a:avLst/>
            </a:prstGeom>
            <a:solidFill>
              <a:schemeClr val="bg2">
                <a:lumMod val="75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3</a:t>
              </a:r>
            </a:p>
          </xdr:txBody>
        </xdr:sp>
        <xdr:sp macro="" textlink="">
          <xdr:nvSpPr>
            <xdr:cNvPr id="56" name="Oval 55">
              <a:hlinkClick xmlns:r="http://schemas.openxmlformats.org/officeDocument/2006/relationships" r:id="rId5"/>
              <a:extLst>
                <a:ext uri="{FF2B5EF4-FFF2-40B4-BE49-F238E27FC236}">
                  <a16:creationId xmlns:a16="http://schemas.microsoft.com/office/drawing/2014/main" id="{7CF29F3F-7BE6-4114-9C84-C12655DAB67E}"/>
                </a:ext>
              </a:extLst>
            </xdr:cNvPr>
            <xdr:cNvSpPr/>
          </xdr:nvSpPr>
          <xdr:spPr bwMode="auto">
            <a:xfrm>
              <a:off x="8800534" y="399514"/>
              <a:ext cx="288000" cy="288001"/>
            </a:xfrm>
            <a:prstGeom prst="ellipse">
              <a:avLst/>
            </a:prstGeom>
            <a:solidFill>
              <a:schemeClr val="accent6">
                <a:lumMod val="60000"/>
                <a:lumOff val="4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4</a:t>
              </a:r>
            </a:p>
          </xdr:txBody>
        </xdr:sp>
        <xdr:sp macro="" textlink="">
          <xdr:nvSpPr>
            <xdr:cNvPr id="57" name="Oval 56">
              <a:hlinkClick xmlns:r="http://schemas.openxmlformats.org/officeDocument/2006/relationships" r:id="rId6"/>
              <a:extLst>
                <a:ext uri="{FF2B5EF4-FFF2-40B4-BE49-F238E27FC236}">
                  <a16:creationId xmlns:a16="http://schemas.microsoft.com/office/drawing/2014/main" id="{A4D16F96-B310-416A-B62D-6148772E8E45}"/>
                </a:ext>
              </a:extLst>
            </xdr:cNvPr>
            <xdr:cNvSpPr/>
          </xdr:nvSpPr>
          <xdr:spPr bwMode="auto">
            <a:xfrm>
              <a:off x="9115001" y="401346"/>
              <a:ext cx="288000" cy="288001"/>
            </a:xfrm>
            <a:prstGeom prst="ellipse">
              <a:avLst/>
            </a:prstGeom>
            <a:solidFill>
              <a:schemeClr val="accent2">
                <a:lumMod val="40000"/>
                <a:lumOff val="6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5</a:t>
              </a:r>
            </a:p>
          </xdr:txBody>
        </xdr:sp>
        <xdr:sp macro="" textlink="">
          <xdr:nvSpPr>
            <xdr:cNvPr id="58" name="Oval 57">
              <a:hlinkClick xmlns:r="http://schemas.openxmlformats.org/officeDocument/2006/relationships" r:id="rId7"/>
              <a:extLst>
                <a:ext uri="{FF2B5EF4-FFF2-40B4-BE49-F238E27FC236}">
                  <a16:creationId xmlns:a16="http://schemas.microsoft.com/office/drawing/2014/main" id="{E93F4A10-EE4C-4B81-AC8C-AA7C06AB8884}"/>
                </a:ext>
              </a:extLst>
            </xdr:cNvPr>
            <xdr:cNvSpPr/>
          </xdr:nvSpPr>
          <xdr:spPr bwMode="auto">
            <a:xfrm>
              <a:off x="9438709" y="403510"/>
              <a:ext cx="288000" cy="288001"/>
            </a:xfrm>
            <a:prstGeom prst="ellipse">
              <a:avLst/>
            </a:prstGeom>
            <a:solidFill>
              <a:schemeClr val="accent5">
                <a:lumMod val="40000"/>
                <a:lumOff val="6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6</a:t>
              </a:r>
            </a:p>
          </xdr:txBody>
        </xdr:sp>
        <xdr:sp macro="" textlink="">
          <xdr:nvSpPr>
            <xdr:cNvPr id="59" name="Oval 58">
              <a:hlinkClick xmlns:r="http://schemas.openxmlformats.org/officeDocument/2006/relationships" r:id="rId8"/>
              <a:extLst>
                <a:ext uri="{FF2B5EF4-FFF2-40B4-BE49-F238E27FC236}">
                  <a16:creationId xmlns:a16="http://schemas.microsoft.com/office/drawing/2014/main" id="{12C338DF-1534-4DF3-ADDE-7EA4EC019456}"/>
                </a:ext>
              </a:extLst>
            </xdr:cNvPr>
            <xdr:cNvSpPr/>
          </xdr:nvSpPr>
          <xdr:spPr bwMode="auto">
            <a:xfrm>
              <a:off x="9753034" y="396150"/>
              <a:ext cx="288000" cy="288001"/>
            </a:xfrm>
            <a:prstGeom prst="ellipse">
              <a:avLst/>
            </a:prstGeom>
            <a:solidFill>
              <a:schemeClr val="accent4">
                <a:lumMod val="60000"/>
                <a:lumOff val="4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7</a:t>
              </a:r>
            </a:p>
          </xdr:txBody>
        </xdr:sp>
        <xdr:sp macro="" textlink="">
          <xdr:nvSpPr>
            <xdr:cNvPr id="60" name="Rounded Rectangle 78">
              <a:hlinkClick xmlns:r="http://schemas.openxmlformats.org/officeDocument/2006/relationships" r:id="rId9"/>
              <a:extLst>
                <a:ext uri="{FF2B5EF4-FFF2-40B4-BE49-F238E27FC236}">
                  <a16:creationId xmlns:a16="http://schemas.microsoft.com/office/drawing/2014/main" id="{9A1BA994-3999-4A4E-9C08-3260509B44BC}"/>
                </a:ext>
              </a:extLst>
            </xdr:cNvPr>
            <xdr:cNvSpPr/>
          </xdr:nvSpPr>
          <xdr:spPr bwMode="auto">
            <a:xfrm>
              <a:off x="6765904" y="-110401"/>
              <a:ext cx="992545" cy="257176"/>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100"/>
                <a:t>MAIN</a:t>
              </a:r>
              <a:r>
                <a:rPr lang="en-MY" sz="1100" baseline="0"/>
                <a:t> PAGE</a:t>
              </a:r>
              <a:endParaRPr lang="en-MY" sz="1100"/>
            </a:p>
          </xdr:txBody>
        </xdr:sp>
        <xdr:sp macro="[0]!summary" textlink="">
          <xdr:nvSpPr>
            <xdr:cNvPr id="61" name="Rounded Rectangle 79">
              <a:extLst>
                <a:ext uri="{FF2B5EF4-FFF2-40B4-BE49-F238E27FC236}">
                  <a16:creationId xmlns:a16="http://schemas.microsoft.com/office/drawing/2014/main" id="{629DBAE8-9198-4480-B317-B27F9C9AC809}"/>
                </a:ext>
              </a:extLst>
            </xdr:cNvPr>
            <xdr:cNvSpPr/>
          </xdr:nvSpPr>
          <xdr:spPr bwMode="auto">
            <a:xfrm>
              <a:off x="6768406" y="175440"/>
              <a:ext cx="992545" cy="252000"/>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algn="ctr"/>
              <a:r>
                <a:rPr lang="en-MY" sz="1100">
                  <a:solidFill>
                    <a:sysClr val="windowText" lastClr="000000"/>
                  </a:solidFill>
                </a:rPr>
                <a:t>SUMMARY</a:t>
              </a:r>
            </a:p>
          </xdr:txBody>
        </xdr:sp>
        <xdr:sp macro="" textlink="">
          <xdr:nvSpPr>
            <xdr:cNvPr id="63" name="Rounded Rectangle 48">
              <a:extLst>
                <a:ext uri="{FF2B5EF4-FFF2-40B4-BE49-F238E27FC236}">
                  <a16:creationId xmlns:a16="http://schemas.microsoft.com/office/drawing/2014/main" id="{C136043A-F477-4AC3-AD34-A764C5F15F1E}"/>
                </a:ext>
              </a:extLst>
            </xdr:cNvPr>
            <xdr:cNvSpPr/>
          </xdr:nvSpPr>
          <xdr:spPr bwMode="auto">
            <a:xfrm>
              <a:off x="8619706" y="47624"/>
              <a:ext cx="612000" cy="257176"/>
            </a:xfrm>
            <a:prstGeom prst="roundRect">
              <a:avLst/>
            </a:prstGeom>
            <a:ln>
              <a:no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100"/>
                <a:t>AREA</a:t>
              </a:r>
            </a:p>
          </xdr:txBody>
        </xdr:sp>
      </xdr:grpSp>
      <xdr:sp macro="[0]!report" textlink="">
        <xdr:nvSpPr>
          <xdr:cNvPr id="50" name="Rectangle: Rounded Corners 49">
            <a:extLst>
              <a:ext uri="{FF2B5EF4-FFF2-40B4-BE49-F238E27FC236}">
                <a16:creationId xmlns:a16="http://schemas.microsoft.com/office/drawing/2014/main" id="{D6F81CE0-A339-4DD3-AD8C-FF82824AE584}"/>
              </a:ext>
            </a:extLst>
          </xdr:cNvPr>
          <xdr:cNvSpPr/>
        </xdr:nvSpPr>
        <xdr:spPr>
          <a:xfrm>
            <a:off x="8029222" y="705556"/>
            <a:ext cx="1116000" cy="266400"/>
          </a:xfrm>
          <a:prstGeom prst="roundRect">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n-MY" sz="1100"/>
              <a:t>REPORT</a:t>
            </a:r>
          </a:p>
        </xdr:txBody>
      </xdr:sp>
    </xdr:grpSp>
    <xdr:clientData/>
  </xdr:twoCellAnchor>
  <xdr:twoCellAnchor editAs="oneCell">
    <xdr:from>
      <xdr:col>4</xdr:col>
      <xdr:colOff>0</xdr:colOff>
      <xdr:row>0</xdr:row>
      <xdr:rowOff>2</xdr:rowOff>
    </xdr:from>
    <xdr:to>
      <xdr:col>4</xdr:col>
      <xdr:colOff>1059656</xdr:colOff>
      <xdr:row>4</xdr:row>
      <xdr:rowOff>9359</xdr:rowOff>
    </xdr:to>
    <xdr:pic>
      <xdr:nvPicPr>
        <xdr:cNvPr id="3" name="Picture 2">
          <a:extLst>
            <a:ext uri="{FF2B5EF4-FFF2-40B4-BE49-F238E27FC236}">
              <a16:creationId xmlns:a16="http://schemas.microsoft.com/office/drawing/2014/main" id="{17375FDF-7CB1-41E2-9997-12123B6CFC3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18583" y="2"/>
          <a:ext cx="1059656" cy="98302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2781300</xdr:colOff>
      <xdr:row>6</xdr:row>
      <xdr:rowOff>1647825</xdr:rowOff>
    </xdr:from>
    <xdr:to>
      <xdr:col>5</xdr:col>
      <xdr:colOff>4147</xdr:colOff>
      <xdr:row>6</xdr:row>
      <xdr:rowOff>1853947</xdr:rowOff>
    </xdr:to>
    <xdr:sp macro="" textlink="">
      <xdr:nvSpPr>
        <xdr:cNvPr id="31" name="Rounded Rectangle 30">
          <a:hlinkClick xmlns:r="http://schemas.openxmlformats.org/officeDocument/2006/relationships" r:id="rId1"/>
          <a:extLst>
            <a:ext uri="{FF2B5EF4-FFF2-40B4-BE49-F238E27FC236}">
              <a16:creationId xmlns:a16="http://schemas.microsoft.com/office/drawing/2014/main" id="{00000000-0008-0000-0700-00001F000000}"/>
            </a:ext>
          </a:extLst>
        </xdr:cNvPr>
        <xdr:cNvSpPr/>
      </xdr:nvSpPr>
      <xdr:spPr>
        <a:xfrm>
          <a:off x="3286125" y="5619750"/>
          <a:ext cx="594697" cy="206122"/>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000">
              <a:latin typeface="Arial Narrow" panose="020B0606020202030204" pitchFamily="34" charset="0"/>
            </a:rPr>
            <a:t>Table.6</a:t>
          </a:r>
        </a:p>
      </xdr:txBody>
    </xdr:sp>
    <xdr:clientData/>
  </xdr:twoCellAnchor>
  <xdr:twoCellAnchor>
    <xdr:from>
      <xdr:col>4</xdr:col>
      <xdr:colOff>2752725</xdr:colOff>
      <xdr:row>12</xdr:row>
      <xdr:rowOff>1626306</xdr:rowOff>
    </xdr:from>
    <xdr:to>
      <xdr:col>4</xdr:col>
      <xdr:colOff>3368942</xdr:colOff>
      <xdr:row>12</xdr:row>
      <xdr:rowOff>1838325</xdr:rowOff>
    </xdr:to>
    <xdr:sp macro="" textlink="">
      <xdr:nvSpPr>
        <xdr:cNvPr id="42" name="Rounded Rectangle 41">
          <a:hlinkClick xmlns:r="http://schemas.openxmlformats.org/officeDocument/2006/relationships" r:id="rId2"/>
          <a:extLst>
            <a:ext uri="{FF2B5EF4-FFF2-40B4-BE49-F238E27FC236}">
              <a16:creationId xmlns:a16="http://schemas.microsoft.com/office/drawing/2014/main" id="{00000000-0008-0000-0700-00002A000000}"/>
            </a:ext>
          </a:extLst>
        </xdr:cNvPr>
        <xdr:cNvSpPr/>
      </xdr:nvSpPr>
      <xdr:spPr>
        <a:xfrm>
          <a:off x="3257550" y="13589706"/>
          <a:ext cx="616217" cy="212019"/>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000">
              <a:latin typeface="Arial Narrow" panose="020B0606020202030204" pitchFamily="34" charset="0"/>
            </a:rPr>
            <a:t>Table.7</a:t>
          </a:r>
        </a:p>
      </xdr:txBody>
    </xdr:sp>
    <xdr:clientData/>
  </xdr:twoCellAnchor>
  <xdr:twoCellAnchor>
    <xdr:from>
      <xdr:col>3</xdr:col>
      <xdr:colOff>0</xdr:colOff>
      <xdr:row>17</xdr:row>
      <xdr:rowOff>275180</xdr:rowOff>
    </xdr:from>
    <xdr:to>
      <xdr:col>3</xdr:col>
      <xdr:colOff>324000</xdr:colOff>
      <xdr:row>17</xdr:row>
      <xdr:rowOff>635180</xdr:rowOff>
    </xdr:to>
    <xdr:sp macro="[0]!button117" textlink="">
      <xdr:nvSpPr>
        <xdr:cNvPr id="36" name="Oval 35">
          <a:extLst>
            <a:ext uri="{FF2B5EF4-FFF2-40B4-BE49-F238E27FC236}">
              <a16:creationId xmlns:a16="http://schemas.microsoft.com/office/drawing/2014/main" id="{424DF0C4-9172-4983-BC84-D90B7947E641}"/>
            </a:ext>
          </a:extLst>
        </xdr:cNvPr>
        <xdr:cNvSpPr/>
      </xdr:nvSpPr>
      <xdr:spPr>
        <a:xfrm>
          <a:off x="105833" y="18111624"/>
          <a:ext cx="324000" cy="360000"/>
        </a:xfrm>
        <a:prstGeom prst="ellipse">
          <a:avLst/>
        </a:prstGeom>
        <a:ln>
          <a:solidFill>
            <a:srgbClr val="FF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r>
            <a:rPr lang="en-MY" sz="2000" b="0" i="0">
              <a:solidFill>
                <a:sysClr val="windowText" lastClr="000000"/>
              </a:solidFill>
            </a:rPr>
            <a:t>i</a:t>
          </a:r>
        </a:p>
      </xdr:txBody>
    </xdr:sp>
    <xdr:clientData/>
  </xdr:twoCellAnchor>
  <xdr:twoCellAnchor>
    <xdr:from>
      <xdr:col>3</xdr:col>
      <xdr:colOff>0</xdr:colOff>
      <xdr:row>39</xdr:row>
      <xdr:rowOff>275178</xdr:rowOff>
    </xdr:from>
    <xdr:to>
      <xdr:col>3</xdr:col>
      <xdr:colOff>324000</xdr:colOff>
      <xdr:row>39</xdr:row>
      <xdr:rowOff>635178</xdr:rowOff>
    </xdr:to>
    <xdr:sp macro="[0]!button72" textlink="">
      <xdr:nvSpPr>
        <xdr:cNvPr id="43" name="Oval 42">
          <a:extLst>
            <a:ext uri="{FF2B5EF4-FFF2-40B4-BE49-F238E27FC236}">
              <a16:creationId xmlns:a16="http://schemas.microsoft.com/office/drawing/2014/main" id="{9587AAE1-3EAD-46E7-BCC2-669B1DEE8879}"/>
            </a:ext>
          </a:extLst>
        </xdr:cNvPr>
        <xdr:cNvSpPr/>
      </xdr:nvSpPr>
      <xdr:spPr>
        <a:xfrm>
          <a:off x="105833" y="44033734"/>
          <a:ext cx="324000" cy="360000"/>
        </a:xfrm>
        <a:prstGeom prst="ellipse">
          <a:avLst/>
        </a:prstGeom>
        <a:ln>
          <a:solidFill>
            <a:srgbClr val="FF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r>
            <a:rPr lang="en-MY" sz="2000" b="0" i="0">
              <a:solidFill>
                <a:sysClr val="windowText" lastClr="000000"/>
              </a:solidFill>
            </a:rPr>
            <a:t>i</a:t>
          </a:r>
        </a:p>
      </xdr:txBody>
    </xdr:sp>
    <xdr:clientData/>
  </xdr:twoCellAnchor>
  <xdr:twoCellAnchor>
    <xdr:from>
      <xdr:col>3</xdr:col>
      <xdr:colOff>0</xdr:colOff>
      <xdr:row>44</xdr:row>
      <xdr:rowOff>275174</xdr:rowOff>
    </xdr:from>
    <xdr:to>
      <xdr:col>3</xdr:col>
      <xdr:colOff>324000</xdr:colOff>
      <xdr:row>44</xdr:row>
      <xdr:rowOff>635174</xdr:rowOff>
    </xdr:to>
    <xdr:sp macro="[0]!button118" textlink="">
      <xdr:nvSpPr>
        <xdr:cNvPr id="44" name="Oval 43">
          <a:extLst>
            <a:ext uri="{FF2B5EF4-FFF2-40B4-BE49-F238E27FC236}">
              <a16:creationId xmlns:a16="http://schemas.microsoft.com/office/drawing/2014/main" id="{97CA54D0-D505-4403-B3C6-ADFCD2BE253C}"/>
            </a:ext>
          </a:extLst>
        </xdr:cNvPr>
        <xdr:cNvSpPr/>
      </xdr:nvSpPr>
      <xdr:spPr>
        <a:xfrm>
          <a:off x="105833" y="49057285"/>
          <a:ext cx="324000" cy="360000"/>
        </a:xfrm>
        <a:prstGeom prst="ellipse">
          <a:avLst/>
        </a:prstGeom>
        <a:ln>
          <a:solidFill>
            <a:srgbClr val="FF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r>
            <a:rPr lang="en-MY" sz="2000" b="0" i="0">
              <a:solidFill>
                <a:sysClr val="windowText" lastClr="000000"/>
              </a:solidFill>
            </a:rPr>
            <a:t>i</a:t>
          </a:r>
        </a:p>
      </xdr:txBody>
    </xdr:sp>
    <xdr:clientData/>
  </xdr:twoCellAnchor>
  <xdr:twoCellAnchor>
    <xdr:from>
      <xdr:col>9</xdr:col>
      <xdr:colOff>51479</xdr:colOff>
      <xdr:row>0</xdr:row>
      <xdr:rowOff>107376</xdr:rowOff>
    </xdr:from>
    <xdr:to>
      <xdr:col>10</xdr:col>
      <xdr:colOff>1317520</xdr:colOff>
      <xdr:row>3</xdr:row>
      <xdr:rowOff>210635</xdr:rowOff>
    </xdr:to>
    <xdr:grpSp>
      <xdr:nvGrpSpPr>
        <xdr:cNvPr id="45" name="Group 44">
          <a:extLst>
            <a:ext uri="{FF2B5EF4-FFF2-40B4-BE49-F238E27FC236}">
              <a16:creationId xmlns:a16="http://schemas.microsoft.com/office/drawing/2014/main" id="{392FD1AF-D63F-4689-B055-835308BBD795}"/>
            </a:ext>
          </a:extLst>
        </xdr:cNvPr>
        <xdr:cNvGrpSpPr/>
      </xdr:nvGrpSpPr>
      <xdr:grpSpPr>
        <a:xfrm>
          <a:off x="8037239" y="105471"/>
          <a:ext cx="3706346" cy="844304"/>
          <a:chOff x="8018540" y="109447"/>
          <a:chExt cx="3728282" cy="862509"/>
        </a:xfrm>
      </xdr:grpSpPr>
      <xdr:grpSp>
        <xdr:nvGrpSpPr>
          <xdr:cNvPr id="52" name="Group 51">
            <a:extLst>
              <a:ext uri="{FF2B5EF4-FFF2-40B4-BE49-F238E27FC236}">
                <a16:creationId xmlns:a16="http://schemas.microsoft.com/office/drawing/2014/main" id="{F7701CE9-ADEB-4978-9FD3-85A3F73ECDEA}"/>
              </a:ext>
            </a:extLst>
          </xdr:cNvPr>
          <xdr:cNvGrpSpPr/>
        </xdr:nvGrpSpPr>
        <xdr:grpSpPr>
          <a:xfrm>
            <a:off x="8018540" y="109447"/>
            <a:ext cx="3728282" cy="824375"/>
            <a:chOff x="6765904" y="-110401"/>
            <a:chExt cx="3275130" cy="802781"/>
          </a:xfrm>
        </xdr:grpSpPr>
        <xdr:sp macro="" textlink="">
          <xdr:nvSpPr>
            <xdr:cNvPr id="54" name="Oval 53">
              <a:hlinkClick xmlns:r="http://schemas.openxmlformats.org/officeDocument/2006/relationships" r:id="rId3"/>
              <a:extLst>
                <a:ext uri="{FF2B5EF4-FFF2-40B4-BE49-F238E27FC236}">
                  <a16:creationId xmlns:a16="http://schemas.microsoft.com/office/drawing/2014/main" id="{37D5B2AC-890C-4541-A323-39FE46028AD7}"/>
                </a:ext>
              </a:extLst>
            </xdr:cNvPr>
            <xdr:cNvSpPr/>
          </xdr:nvSpPr>
          <xdr:spPr bwMode="auto">
            <a:xfrm>
              <a:off x="7828985" y="402215"/>
              <a:ext cx="288000" cy="288001"/>
            </a:xfrm>
            <a:prstGeom prst="ellipse">
              <a:avLst/>
            </a:prstGeom>
            <a:solidFill>
              <a:schemeClr val="accent4">
                <a:lumMod val="20000"/>
                <a:lumOff val="8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1</a:t>
              </a:r>
            </a:p>
          </xdr:txBody>
        </xdr:sp>
        <xdr:sp macro="" textlink="">
          <xdr:nvSpPr>
            <xdr:cNvPr id="55" name="Oval 54">
              <a:hlinkClick xmlns:r="http://schemas.openxmlformats.org/officeDocument/2006/relationships" r:id="rId4"/>
              <a:extLst>
                <a:ext uri="{FF2B5EF4-FFF2-40B4-BE49-F238E27FC236}">
                  <a16:creationId xmlns:a16="http://schemas.microsoft.com/office/drawing/2014/main" id="{28CAE27A-4CB5-41B7-B213-DB85FBC24905}"/>
                </a:ext>
              </a:extLst>
            </xdr:cNvPr>
            <xdr:cNvSpPr/>
          </xdr:nvSpPr>
          <xdr:spPr bwMode="auto">
            <a:xfrm>
              <a:off x="8152834" y="404379"/>
              <a:ext cx="288000" cy="288001"/>
            </a:xfrm>
            <a:prstGeom prst="ellipse">
              <a:avLst/>
            </a:prstGeom>
            <a:solidFill>
              <a:schemeClr val="accent5">
                <a:lumMod val="20000"/>
                <a:lumOff val="8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2</a:t>
              </a:r>
            </a:p>
          </xdr:txBody>
        </xdr:sp>
        <xdr:sp macro="" textlink="">
          <xdr:nvSpPr>
            <xdr:cNvPr id="56" name="Oval 55">
              <a:hlinkClick xmlns:r="http://schemas.openxmlformats.org/officeDocument/2006/relationships" r:id="rId5"/>
              <a:extLst>
                <a:ext uri="{FF2B5EF4-FFF2-40B4-BE49-F238E27FC236}">
                  <a16:creationId xmlns:a16="http://schemas.microsoft.com/office/drawing/2014/main" id="{3DA63D34-C4EC-402E-BABA-BCBD998590A7}"/>
                </a:ext>
              </a:extLst>
            </xdr:cNvPr>
            <xdr:cNvSpPr/>
          </xdr:nvSpPr>
          <xdr:spPr bwMode="auto">
            <a:xfrm>
              <a:off x="8476826" y="397019"/>
              <a:ext cx="288000" cy="288001"/>
            </a:xfrm>
            <a:prstGeom prst="ellipse">
              <a:avLst/>
            </a:prstGeom>
            <a:solidFill>
              <a:schemeClr val="bg2">
                <a:lumMod val="75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3</a:t>
              </a:r>
            </a:p>
          </xdr:txBody>
        </xdr:sp>
        <xdr:sp macro="" textlink="">
          <xdr:nvSpPr>
            <xdr:cNvPr id="57" name="Oval 56">
              <a:hlinkClick xmlns:r="http://schemas.openxmlformats.org/officeDocument/2006/relationships" r:id="rId6"/>
              <a:extLst>
                <a:ext uri="{FF2B5EF4-FFF2-40B4-BE49-F238E27FC236}">
                  <a16:creationId xmlns:a16="http://schemas.microsoft.com/office/drawing/2014/main" id="{C24E6ABC-EAD5-47DB-B930-0F5597768F4D}"/>
                </a:ext>
              </a:extLst>
            </xdr:cNvPr>
            <xdr:cNvSpPr/>
          </xdr:nvSpPr>
          <xdr:spPr bwMode="auto">
            <a:xfrm>
              <a:off x="8800534" y="399514"/>
              <a:ext cx="288000" cy="288001"/>
            </a:xfrm>
            <a:prstGeom prst="ellipse">
              <a:avLst/>
            </a:prstGeom>
            <a:solidFill>
              <a:schemeClr val="accent6">
                <a:lumMod val="60000"/>
                <a:lumOff val="4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4</a:t>
              </a:r>
            </a:p>
          </xdr:txBody>
        </xdr:sp>
        <xdr:sp macro="" textlink="">
          <xdr:nvSpPr>
            <xdr:cNvPr id="58" name="Oval 57">
              <a:hlinkClick xmlns:r="http://schemas.openxmlformats.org/officeDocument/2006/relationships" r:id="rId7"/>
              <a:extLst>
                <a:ext uri="{FF2B5EF4-FFF2-40B4-BE49-F238E27FC236}">
                  <a16:creationId xmlns:a16="http://schemas.microsoft.com/office/drawing/2014/main" id="{F455C842-3B9A-4E21-936F-D74608421E41}"/>
                </a:ext>
              </a:extLst>
            </xdr:cNvPr>
            <xdr:cNvSpPr/>
          </xdr:nvSpPr>
          <xdr:spPr bwMode="auto">
            <a:xfrm>
              <a:off x="9115001" y="401346"/>
              <a:ext cx="288000" cy="288001"/>
            </a:xfrm>
            <a:prstGeom prst="ellipse">
              <a:avLst/>
            </a:prstGeom>
            <a:solidFill>
              <a:schemeClr val="accent2">
                <a:lumMod val="40000"/>
                <a:lumOff val="6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5</a:t>
              </a:r>
            </a:p>
          </xdr:txBody>
        </xdr:sp>
        <xdr:sp macro="" textlink="">
          <xdr:nvSpPr>
            <xdr:cNvPr id="59" name="Oval 58">
              <a:hlinkClick xmlns:r="http://schemas.openxmlformats.org/officeDocument/2006/relationships" r:id="rId8"/>
              <a:extLst>
                <a:ext uri="{FF2B5EF4-FFF2-40B4-BE49-F238E27FC236}">
                  <a16:creationId xmlns:a16="http://schemas.microsoft.com/office/drawing/2014/main" id="{99A820B9-B10D-4910-ABCA-A54426000736}"/>
                </a:ext>
              </a:extLst>
            </xdr:cNvPr>
            <xdr:cNvSpPr/>
          </xdr:nvSpPr>
          <xdr:spPr bwMode="auto">
            <a:xfrm>
              <a:off x="9438709" y="403510"/>
              <a:ext cx="288000" cy="288001"/>
            </a:xfrm>
            <a:prstGeom prst="ellipse">
              <a:avLst/>
            </a:prstGeom>
            <a:solidFill>
              <a:schemeClr val="accent5">
                <a:lumMod val="40000"/>
                <a:lumOff val="6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6</a:t>
              </a:r>
            </a:p>
          </xdr:txBody>
        </xdr:sp>
        <xdr:sp macro="" textlink="">
          <xdr:nvSpPr>
            <xdr:cNvPr id="60" name="Oval 59">
              <a:hlinkClick xmlns:r="http://schemas.openxmlformats.org/officeDocument/2006/relationships" r:id="rId9"/>
              <a:extLst>
                <a:ext uri="{FF2B5EF4-FFF2-40B4-BE49-F238E27FC236}">
                  <a16:creationId xmlns:a16="http://schemas.microsoft.com/office/drawing/2014/main" id="{3D0E6BCA-FC1A-42D4-87EC-2DBB6D4D36F1}"/>
                </a:ext>
              </a:extLst>
            </xdr:cNvPr>
            <xdr:cNvSpPr/>
          </xdr:nvSpPr>
          <xdr:spPr bwMode="auto">
            <a:xfrm>
              <a:off x="9753034" y="396150"/>
              <a:ext cx="288000" cy="288001"/>
            </a:xfrm>
            <a:prstGeom prst="ellipse">
              <a:avLst/>
            </a:prstGeom>
            <a:solidFill>
              <a:schemeClr val="accent4">
                <a:lumMod val="60000"/>
                <a:lumOff val="4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7</a:t>
              </a:r>
            </a:p>
          </xdr:txBody>
        </xdr:sp>
        <xdr:sp macro="" textlink="">
          <xdr:nvSpPr>
            <xdr:cNvPr id="61" name="Rounded Rectangle 78">
              <a:hlinkClick xmlns:r="http://schemas.openxmlformats.org/officeDocument/2006/relationships" r:id="rId10"/>
              <a:extLst>
                <a:ext uri="{FF2B5EF4-FFF2-40B4-BE49-F238E27FC236}">
                  <a16:creationId xmlns:a16="http://schemas.microsoft.com/office/drawing/2014/main" id="{DE8555E9-D38A-461E-B9F6-2B0E52AF2EF2}"/>
                </a:ext>
              </a:extLst>
            </xdr:cNvPr>
            <xdr:cNvSpPr/>
          </xdr:nvSpPr>
          <xdr:spPr bwMode="auto">
            <a:xfrm>
              <a:off x="6765904" y="-110401"/>
              <a:ext cx="992545" cy="257176"/>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100"/>
                <a:t>MAIN</a:t>
              </a:r>
              <a:r>
                <a:rPr lang="en-MY" sz="1100" baseline="0"/>
                <a:t> PAGE</a:t>
              </a:r>
              <a:endParaRPr lang="en-MY" sz="1100"/>
            </a:p>
          </xdr:txBody>
        </xdr:sp>
        <xdr:sp macro="[0]!summary" textlink="">
          <xdr:nvSpPr>
            <xdr:cNvPr id="62" name="Rounded Rectangle 79">
              <a:extLst>
                <a:ext uri="{FF2B5EF4-FFF2-40B4-BE49-F238E27FC236}">
                  <a16:creationId xmlns:a16="http://schemas.microsoft.com/office/drawing/2014/main" id="{0CAAF9E9-D6DD-4EB8-B802-1A20A8594C4C}"/>
                </a:ext>
              </a:extLst>
            </xdr:cNvPr>
            <xdr:cNvSpPr/>
          </xdr:nvSpPr>
          <xdr:spPr bwMode="auto">
            <a:xfrm>
              <a:off x="6768406" y="175440"/>
              <a:ext cx="992545" cy="252000"/>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algn="ctr"/>
              <a:r>
                <a:rPr lang="en-MY" sz="1100">
                  <a:solidFill>
                    <a:sysClr val="windowText" lastClr="000000"/>
                  </a:solidFill>
                </a:rPr>
                <a:t>SUMMARY</a:t>
              </a:r>
            </a:p>
          </xdr:txBody>
        </xdr:sp>
        <xdr:sp macro="" textlink="">
          <xdr:nvSpPr>
            <xdr:cNvPr id="64" name="Rounded Rectangle 48">
              <a:extLst>
                <a:ext uri="{FF2B5EF4-FFF2-40B4-BE49-F238E27FC236}">
                  <a16:creationId xmlns:a16="http://schemas.microsoft.com/office/drawing/2014/main" id="{58BF53BB-29DA-4448-83A8-DBBF9816FE4F}"/>
                </a:ext>
              </a:extLst>
            </xdr:cNvPr>
            <xdr:cNvSpPr/>
          </xdr:nvSpPr>
          <xdr:spPr bwMode="auto">
            <a:xfrm>
              <a:off x="8619706" y="47624"/>
              <a:ext cx="612000" cy="257176"/>
            </a:xfrm>
            <a:prstGeom prst="roundRect">
              <a:avLst/>
            </a:prstGeom>
            <a:ln>
              <a:no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100"/>
                <a:t>AREA</a:t>
              </a:r>
            </a:p>
          </xdr:txBody>
        </xdr:sp>
      </xdr:grpSp>
      <xdr:sp macro="[0]!report" textlink="">
        <xdr:nvSpPr>
          <xdr:cNvPr id="51" name="Rectangle: Rounded Corners 50">
            <a:extLst>
              <a:ext uri="{FF2B5EF4-FFF2-40B4-BE49-F238E27FC236}">
                <a16:creationId xmlns:a16="http://schemas.microsoft.com/office/drawing/2014/main" id="{FE7FBD82-CDD9-4C11-B3FD-9F726F1A7B0A}"/>
              </a:ext>
            </a:extLst>
          </xdr:cNvPr>
          <xdr:cNvSpPr/>
        </xdr:nvSpPr>
        <xdr:spPr>
          <a:xfrm>
            <a:off x="8029222" y="705556"/>
            <a:ext cx="1116000" cy="266400"/>
          </a:xfrm>
          <a:prstGeom prst="roundRect">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n-MY" sz="1100"/>
              <a:t>REPORT</a:t>
            </a:r>
          </a:p>
        </xdr:txBody>
      </xdr:sp>
    </xdr:grpSp>
    <xdr:clientData/>
  </xdr:twoCellAnchor>
  <xdr:twoCellAnchor editAs="oneCell">
    <xdr:from>
      <xdr:col>4</xdr:col>
      <xdr:colOff>0</xdr:colOff>
      <xdr:row>0</xdr:row>
      <xdr:rowOff>19050</xdr:rowOff>
    </xdr:from>
    <xdr:to>
      <xdr:col>4</xdr:col>
      <xdr:colOff>1059656</xdr:colOff>
      <xdr:row>4</xdr:row>
      <xdr:rowOff>11474</xdr:rowOff>
    </xdr:to>
    <xdr:pic>
      <xdr:nvPicPr>
        <xdr:cNvPr id="2" name="Picture 1">
          <a:extLst>
            <a:ext uri="{FF2B5EF4-FFF2-40B4-BE49-F238E27FC236}">
              <a16:creationId xmlns:a16="http://schemas.microsoft.com/office/drawing/2014/main" id="{80EEFBB9-6E07-48CA-B225-CCBA4638A524}"/>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504825" y="19050"/>
          <a:ext cx="1059656" cy="9830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2692977</xdr:colOff>
      <xdr:row>37</xdr:row>
      <xdr:rowOff>1575955</xdr:rowOff>
    </xdr:from>
    <xdr:to>
      <xdr:col>5</xdr:col>
      <xdr:colOff>555</xdr:colOff>
      <xdr:row>37</xdr:row>
      <xdr:rowOff>1846892</xdr:rowOff>
    </xdr:to>
    <xdr:sp macro="" textlink="">
      <xdr:nvSpPr>
        <xdr:cNvPr id="65" name="Rounded Rectangle 64">
          <a:hlinkClick xmlns:r="http://schemas.openxmlformats.org/officeDocument/2006/relationships" r:id="rId1"/>
          <a:extLst>
            <a:ext uri="{FF2B5EF4-FFF2-40B4-BE49-F238E27FC236}">
              <a16:creationId xmlns:a16="http://schemas.microsoft.com/office/drawing/2014/main" id="{00000000-0008-0000-0800-000041000000}"/>
            </a:ext>
          </a:extLst>
        </xdr:cNvPr>
        <xdr:cNvSpPr/>
      </xdr:nvSpPr>
      <xdr:spPr>
        <a:xfrm>
          <a:off x="3186545" y="44083432"/>
          <a:ext cx="675965" cy="270937"/>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000">
              <a:latin typeface="Arial Narrow" panose="020B0606020202030204" pitchFamily="34" charset="0"/>
            </a:rPr>
            <a:t>Table</a:t>
          </a:r>
          <a:r>
            <a:rPr lang="en-MY" sz="1000" baseline="0">
              <a:latin typeface="Arial Narrow" panose="020B0606020202030204" pitchFamily="34" charset="0"/>
            </a:rPr>
            <a:t> </a:t>
          </a:r>
          <a:r>
            <a:rPr lang="en-MY" sz="1000">
              <a:latin typeface="Arial Narrow" panose="020B0606020202030204" pitchFamily="34" charset="0"/>
            </a:rPr>
            <a:t>8</a:t>
          </a:r>
        </a:p>
      </xdr:txBody>
    </xdr:sp>
    <xdr:clientData/>
  </xdr:twoCellAnchor>
  <xdr:twoCellAnchor>
    <xdr:from>
      <xdr:col>4</xdr:col>
      <xdr:colOff>91728</xdr:colOff>
      <xdr:row>18</xdr:row>
      <xdr:rowOff>1516953</xdr:rowOff>
    </xdr:from>
    <xdr:to>
      <xdr:col>4</xdr:col>
      <xdr:colOff>1351728</xdr:colOff>
      <xdr:row>18</xdr:row>
      <xdr:rowOff>1804953</xdr:rowOff>
    </xdr:to>
    <xdr:sp macro="[0]!NotApplicable1" textlink="">
      <xdr:nvSpPr>
        <xdr:cNvPr id="48" name="Rounded Rectangle 2">
          <a:extLst>
            <a:ext uri="{FF2B5EF4-FFF2-40B4-BE49-F238E27FC236}">
              <a16:creationId xmlns:a16="http://schemas.microsoft.com/office/drawing/2014/main" id="{6860EB8A-3EFF-4FA1-9375-A09F91E25CDA}"/>
            </a:ext>
          </a:extLst>
        </xdr:cNvPr>
        <xdr:cNvSpPr/>
      </xdr:nvSpPr>
      <xdr:spPr>
        <a:xfrm>
          <a:off x="613839" y="21258397"/>
          <a:ext cx="1260000" cy="288000"/>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en-MY" sz="1100"/>
            <a:t>Not applicable</a:t>
          </a:r>
        </a:p>
      </xdr:txBody>
    </xdr:sp>
    <xdr:clientData/>
  </xdr:twoCellAnchor>
  <xdr:twoCellAnchor>
    <xdr:from>
      <xdr:col>4</xdr:col>
      <xdr:colOff>2792949</xdr:colOff>
      <xdr:row>18</xdr:row>
      <xdr:rowOff>1509898</xdr:rowOff>
    </xdr:from>
    <xdr:to>
      <xdr:col>4</xdr:col>
      <xdr:colOff>3459609</xdr:colOff>
      <xdr:row>18</xdr:row>
      <xdr:rowOff>1797898</xdr:rowOff>
    </xdr:to>
    <xdr:sp macro="[0]!Unndo1" textlink="">
      <xdr:nvSpPr>
        <xdr:cNvPr id="49" name="Rounded Rectangle 4">
          <a:extLst>
            <a:ext uri="{FF2B5EF4-FFF2-40B4-BE49-F238E27FC236}">
              <a16:creationId xmlns:a16="http://schemas.microsoft.com/office/drawing/2014/main" id="{C0227893-448A-4DCD-A6BA-569521AF8653}"/>
            </a:ext>
          </a:extLst>
        </xdr:cNvPr>
        <xdr:cNvSpPr/>
      </xdr:nvSpPr>
      <xdr:spPr>
        <a:xfrm>
          <a:off x="3315060" y="21251342"/>
          <a:ext cx="666660" cy="288000"/>
        </a:xfrm>
        <a:prstGeom prst="roundRect">
          <a:avLst/>
        </a:prstGeom>
        <a:solidFill>
          <a:srgbClr val="008000"/>
        </a:solidFill>
        <a:ln/>
      </xdr:spPr>
      <xdr:style>
        <a:lnRef idx="1">
          <a:schemeClr val="accent3"/>
        </a:lnRef>
        <a:fillRef idx="3">
          <a:schemeClr val="accent3"/>
        </a:fillRef>
        <a:effectRef idx="2">
          <a:schemeClr val="accent3"/>
        </a:effectRef>
        <a:fontRef idx="minor">
          <a:schemeClr val="lt1"/>
        </a:fontRef>
      </xdr:style>
      <xdr:txBody>
        <a:bodyPr vertOverflow="clip" horzOverflow="clip" rtlCol="0" anchor="ctr"/>
        <a:lstStyle/>
        <a:p>
          <a:pPr algn="ctr"/>
          <a:r>
            <a:rPr lang="en-MY" sz="1100"/>
            <a:t>Undo</a:t>
          </a:r>
        </a:p>
      </xdr:txBody>
    </xdr:sp>
    <xdr:clientData/>
  </xdr:twoCellAnchor>
  <xdr:twoCellAnchor>
    <xdr:from>
      <xdr:col>9</xdr:col>
      <xdr:colOff>52497</xdr:colOff>
      <xdr:row>0</xdr:row>
      <xdr:rowOff>108504</xdr:rowOff>
    </xdr:from>
    <xdr:to>
      <xdr:col>10</xdr:col>
      <xdr:colOff>1317751</xdr:colOff>
      <xdr:row>3</xdr:row>
      <xdr:rowOff>210263</xdr:rowOff>
    </xdr:to>
    <xdr:grpSp>
      <xdr:nvGrpSpPr>
        <xdr:cNvPr id="54" name="Group 53">
          <a:extLst>
            <a:ext uri="{FF2B5EF4-FFF2-40B4-BE49-F238E27FC236}">
              <a16:creationId xmlns:a16="http://schemas.microsoft.com/office/drawing/2014/main" id="{F2974551-B077-4E4E-80B9-00FFB65B66F1}"/>
            </a:ext>
          </a:extLst>
        </xdr:cNvPr>
        <xdr:cNvGrpSpPr/>
      </xdr:nvGrpSpPr>
      <xdr:grpSpPr>
        <a:xfrm>
          <a:off x="8022671" y="106599"/>
          <a:ext cx="3708156" cy="853195"/>
          <a:chOff x="8018540" y="109447"/>
          <a:chExt cx="3728282" cy="862509"/>
        </a:xfrm>
      </xdr:grpSpPr>
      <xdr:grpSp>
        <xdr:nvGrpSpPr>
          <xdr:cNvPr id="57" name="Group 56">
            <a:extLst>
              <a:ext uri="{FF2B5EF4-FFF2-40B4-BE49-F238E27FC236}">
                <a16:creationId xmlns:a16="http://schemas.microsoft.com/office/drawing/2014/main" id="{028273C1-B62F-4ACB-9444-734571F05980}"/>
              </a:ext>
            </a:extLst>
          </xdr:cNvPr>
          <xdr:cNvGrpSpPr/>
        </xdr:nvGrpSpPr>
        <xdr:grpSpPr>
          <a:xfrm>
            <a:off x="8018540" y="109447"/>
            <a:ext cx="3728282" cy="824375"/>
            <a:chOff x="6765904" y="-110401"/>
            <a:chExt cx="3275130" cy="802781"/>
          </a:xfrm>
        </xdr:grpSpPr>
        <xdr:sp macro="" textlink="">
          <xdr:nvSpPr>
            <xdr:cNvPr id="59" name="Oval 58">
              <a:hlinkClick xmlns:r="http://schemas.openxmlformats.org/officeDocument/2006/relationships" r:id="rId2"/>
              <a:extLst>
                <a:ext uri="{FF2B5EF4-FFF2-40B4-BE49-F238E27FC236}">
                  <a16:creationId xmlns:a16="http://schemas.microsoft.com/office/drawing/2014/main" id="{98E72E1C-7C34-4018-B657-A33FE174E441}"/>
                </a:ext>
              </a:extLst>
            </xdr:cNvPr>
            <xdr:cNvSpPr/>
          </xdr:nvSpPr>
          <xdr:spPr bwMode="auto">
            <a:xfrm>
              <a:off x="7828985" y="402215"/>
              <a:ext cx="288000" cy="288001"/>
            </a:xfrm>
            <a:prstGeom prst="ellipse">
              <a:avLst/>
            </a:prstGeom>
            <a:solidFill>
              <a:schemeClr val="accent4">
                <a:lumMod val="20000"/>
                <a:lumOff val="8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1</a:t>
              </a:r>
            </a:p>
          </xdr:txBody>
        </xdr:sp>
        <xdr:sp macro="" textlink="">
          <xdr:nvSpPr>
            <xdr:cNvPr id="60" name="Oval 59">
              <a:hlinkClick xmlns:r="http://schemas.openxmlformats.org/officeDocument/2006/relationships" r:id="rId3"/>
              <a:extLst>
                <a:ext uri="{FF2B5EF4-FFF2-40B4-BE49-F238E27FC236}">
                  <a16:creationId xmlns:a16="http://schemas.microsoft.com/office/drawing/2014/main" id="{82CA771B-9224-4A1D-855E-7715FFE4CAAB}"/>
                </a:ext>
              </a:extLst>
            </xdr:cNvPr>
            <xdr:cNvSpPr/>
          </xdr:nvSpPr>
          <xdr:spPr bwMode="auto">
            <a:xfrm>
              <a:off x="8152834" y="404379"/>
              <a:ext cx="288000" cy="288001"/>
            </a:xfrm>
            <a:prstGeom prst="ellipse">
              <a:avLst/>
            </a:prstGeom>
            <a:solidFill>
              <a:schemeClr val="accent5">
                <a:lumMod val="20000"/>
                <a:lumOff val="8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2</a:t>
              </a:r>
            </a:p>
          </xdr:txBody>
        </xdr:sp>
        <xdr:sp macro="" textlink="">
          <xdr:nvSpPr>
            <xdr:cNvPr id="61" name="Oval 60">
              <a:hlinkClick xmlns:r="http://schemas.openxmlformats.org/officeDocument/2006/relationships" r:id="rId4"/>
              <a:extLst>
                <a:ext uri="{FF2B5EF4-FFF2-40B4-BE49-F238E27FC236}">
                  <a16:creationId xmlns:a16="http://schemas.microsoft.com/office/drawing/2014/main" id="{F5D10EA2-A153-4399-ABC9-87319BD60E80}"/>
                </a:ext>
              </a:extLst>
            </xdr:cNvPr>
            <xdr:cNvSpPr/>
          </xdr:nvSpPr>
          <xdr:spPr bwMode="auto">
            <a:xfrm>
              <a:off x="8476826" y="397019"/>
              <a:ext cx="288000" cy="288001"/>
            </a:xfrm>
            <a:prstGeom prst="ellipse">
              <a:avLst/>
            </a:prstGeom>
            <a:solidFill>
              <a:schemeClr val="bg2">
                <a:lumMod val="75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3</a:t>
              </a:r>
            </a:p>
          </xdr:txBody>
        </xdr:sp>
        <xdr:sp macro="" textlink="">
          <xdr:nvSpPr>
            <xdr:cNvPr id="62" name="Oval 61">
              <a:hlinkClick xmlns:r="http://schemas.openxmlformats.org/officeDocument/2006/relationships" r:id="rId5"/>
              <a:extLst>
                <a:ext uri="{FF2B5EF4-FFF2-40B4-BE49-F238E27FC236}">
                  <a16:creationId xmlns:a16="http://schemas.microsoft.com/office/drawing/2014/main" id="{750156C3-3084-41A3-BD31-BE144213859A}"/>
                </a:ext>
              </a:extLst>
            </xdr:cNvPr>
            <xdr:cNvSpPr/>
          </xdr:nvSpPr>
          <xdr:spPr bwMode="auto">
            <a:xfrm>
              <a:off x="8800534" y="399514"/>
              <a:ext cx="288000" cy="288001"/>
            </a:xfrm>
            <a:prstGeom prst="ellipse">
              <a:avLst/>
            </a:prstGeom>
            <a:solidFill>
              <a:schemeClr val="accent6">
                <a:lumMod val="60000"/>
                <a:lumOff val="4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4</a:t>
              </a:r>
            </a:p>
          </xdr:txBody>
        </xdr:sp>
        <xdr:sp macro="" textlink="">
          <xdr:nvSpPr>
            <xdr:cNvPr id="63" name="Oval 62">
              <a:hlinkClick xmlns:r="http://schemas.openxmlformats.org/officeDocument/2006/relationships" r:id="rId6"/>
              <a:extLst>
                <a:ext uri="{FF2B5EF4-FFF2-40B4-BE49-F238E27FC236}">
                  <a16:creationId xmlns:a16="http://schemas.microsoft.com/office/drawing/2014/main" id="{7635D29D-DD89-4AD8-89FF-B940C14117D5}"/>
                </a:ext>
              </a:extLst>
            </xdr:cNvPr>
            <xdr:cNvSpPr/>
          </xdr:nvSpPr>
          <xdr:spPr bwMode="auto">
            <a:xfrm>
              <a:off x="9115001" y="401346"/>
              <a:ext cx="288000" cy="288001"/>
            </a:xfrm>
            <a:prstGeom prst="ellipse">
              <a:avLst/>
            </a:prstGeom>
            <a:solidFill>
              <a:schemeClr val="accent2">
                <a:lumMod val="40000"/>
                <a:lumOff val="6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5</a:t>
              </a:r>
            </a:p>
          </xdr:txBody>
        </xdr:sp>
        <xdr:sp macro="" textlink="">
          <xdr:nvSpPr>
            <xdr:cNvPr id="64" name="Oval 63">
              <a:hlinkClick xmlns:r="http://schemas.openxmlformats.org/officeDocument/2006/relationships" r:id="rId7"/>
              <a:extLst>
                <a:ext uri="{FF2B5EF4-FFF2-40B4-BE49-F238E27FC236}">
                  <a16:creationId xmlns:a16="http://schemas.microsoft.com/office/drawing/2014/main" id="{C0853A68-BCDA-4626-8C71-9F3514710890}"/>
                </a:ext>
              </a:extLst>
            </xdr:cNvPr>
            <xdr:cNvSpPr/>
          </xdr:nvSpPr>
          <xdr:spPr bwMode="auto">
            <a:xfrm>
              <a:off x="9438709" y="403510"/>
              <a:ext cx="288000" cy="288001"/>
            </a:xfrm>
            <a:prstGeom prst="ellipse">
              <a:avLst/>
            </a:prstGeom>
            <a:solidFill>
              <a:schemeClr val="accent5">
                <a:lumMod val="40000"/>
                <a:lumOff val="6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6</a:t>
              </a:r>
            </a:p>
          </xdr:txBody>
        </xdr:sp>
        <xdr:sp macro="" textlink="">
          <xdr:nvSpPr>
            <xdr:cNvPr id="66" name="Oval 65">
              <a:hlinkClick xmlns:r="http://schemas.openxmlformats.org/officeDocument/2006/relationships" r:id="rId8"/>
              <a:extLst>
                <a:ext uri="{FF2B5EF4-FFF2-40B4-BE49-F238E27FC236}">
                  <a16:creationId xmlns:a16="http://schemas.microsoft.com/office/drawing/2014/main" id="{C537B0AA-A3BC-44DA-8CEB-9A7F090F82C4}"/>
                </a:ext>
              </a:extLst>
            </xdr:cNvPr>
            <xdr:cNvSpPr/>
          </xdr:nvSpPr>
          <xdr:spPr bwMode="auto">
            <a:xfrm>
              <a:off x="9753034" y="396150"/>
              <a:ext cx="288000" cy="288001"/>
            </a:xfrm>
            <a:prstGeom prst="ellipse">
              <a:avLst/>
            </a:prstGeom>
            <a:solidFill>
              <a:schemeClr val="accent4">
                <a:lumMod val="60000"/>
                <a:lumOff val="4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7</a:t>
              </a:r>
            </a:p>
          </xdr:txBody>
        </xdr:sp>
        <xdr:sp macro="" textlink="">
          <xdr:nvSpPr>
            <xdr:cNvPr id="67" name="Rounded Rectangle 78">
              <a:hlinkClick xmlns:r="http://schemas.openxmlformats.org/officeDocument/2006/relationships" r:id="rId9"/>
              <a:extLst>
                <a:ext uri="{FF2B5EF4-FFF2-40B4-BE49-F238E27FC236}">
                  <a16:creationId xmlns:a16="http://schemas.microsoft.com/office/drawing/2014/main" id="{BA381D9D-C329-4082-BCBF-AAE72CDD32F5}"/>
                </a:ext>
              </a:extLst>
            </xdr:cNvPr>
            <xdr:cNvSpPr/>
          </xdr:nvSpPr>
          <xdr:spPr bwMode="auto">
            <a:xfrm>
              <a:off x="6765904" y="-110401"/>
              <a:ext cx="992545" cy="257176"/>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100"/>
                <a:t>MAIN</a:t>
              </a:r>
              <a:r>
                <a:rPr lang="en-MY" sz="1100" baseline="0"/>
                <a:t> PAGE</a:t>
              </a:r>
              <a:endParaRPr lang="en-MY" sz="1100"/>
            </a:p>
          </xdr:txBody>
        </xdr:sp>
        <xdr:sp macro="[0]!summary" textlink="">
          <xdr:nvSpPr>
            <xdr:cNvPr id="68" name="Rounded Rectangle 79">
              <a:extLst>
                <a:ext uri="{FF2B5EF4-FFF2-40B4-BE49-F238E27FC236}">
                  <a16:creationId xmlns:a16="http://schemas.microsoft.com/office/drawing/2014/main" id="{BC9DB83C-CFAA-4EF0-BD76-6A26921EBE19}"/>
                </a:ext>
              </a:extLst>
            </xdr:cNvPr>
            <xdr:cNvSpPr/>
          </xdr:nvSpPr>
          <xdr:spPr bwMode="auto">
            <a:xfrm>
              <a:off x="6768406" y="175440"/>
              <a:ext cx="992545" cy="252000"/>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algn="ctr"/>
              <a:r>
                <a:rPr lang="en-MY" sz="1100">
                  <a:solidFill>
                    <a:sysClr val="windowText" lastClr="000000"/>
                  </a:solidFill>
                </a:rPr>
                <a:t>SUMMARY</a:t>
              </a:r>
            </a:p>
          </xdr:txBody>
        </xdr:sp>
        <xdr:sp macro="" textlink="">
          <xdr:nvSpPr>
            <xdr:cNvPr id="70" name="Rounded Rectangle 48">
              <a:extLst>
                <a:ext uri="{FF2B5EF4-FFF2-40B4-BE49-F238E27FC236}">
                  <a16:creationId xmlns:a16="http://schemas.microsoft.com/office/drawing/2014/main" id="{9925932C-1C37-4509-80B6-E0EBF074FDDE}"/>
                </a:ext>
              </a:extLst>
            </xdr:cNvPr>
            <xdr:cNvSpPr/>
          </xdr:nvSpPr>
          <xdr:spPr bwMode="auto">
            <a:xfrm>
              <a:off x="8619706" y="47624"/>
              <a:ext cx="612000" cy="257176"/>
            </a:xfrm>
            <a:prstGeom prst="roundRect">
              <a:avLst/>
            </a:prstGeom>
            <a:ln>
              <a:no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100"/>
                <a:t>AREA</a:t>
              </a:r>
            </a:p>
          </xdr:txBody>
        </xdr:sp>
      </xdr:grpSp>
      <xdr:sp macro="[0]!report" textlink="">
        <xdr:nvSpPr>
          <xdr:cNvPr id="56" name="Rectangle: Rounded Corners 55">
            <a:extLst>
              <a:ext uri="{FF2B5EF4-FFF2-40B4-BE49-F238E27FC236}">
                <a16:creationId xmlns:a16="http://schemas.microsoft.com/office/drawing/2014/main" id="{0A3ECB54-6C32-434A-BE91-509B94A513AD}"/>
              </a:ext>
            </a:extLst>
          </xdr:cNvPr>
          <xdr:cNvSpPr/>
        </xdr:nvSpPr>
        <xdr:spPr>
          <a:xfrm>
            <a:off x="8029222" y="705556"/>
            <a:ext cx="1116000" cy="266400"/>
          </a:xfrm>
          <a:prstGeom prst="roundRect">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n-MY" sz="1100"/>
              <a:t>REPORT</a:t>
            </a:r>
          </a:p>
        </xdr:txBody>
      </xdr:sp>
    </xdr:grpSp>
    <xdr:clientData/>
  </xdr:twoCellAnchor>
  <xdr:twoCellAnchor editAs="oneCell">
    <xdr:from>
      <xdr:col>4</xdr:col>
      <xdr:colOff>0</xdr:colOff>
      <xdr:row>0</xdr:row>
      <xdr:rowOff>25982</xdr:rowOff>
    </xdr:from>
    <xdr:to>
      <xdr:col>4</xdr:col>
      <xdr:colOff>1059656</xdr:colOff>
      <xdr:row>4</xdr:row>
      <xdr:rowOff>4551</xdr:rowOff>
    </xdr:to>
    <xdr:pic>
      <xdr:nvPicPr>
        <xdr:cNvPr id="2" name="Picture 1">
          <a:extLst>
            <a:ext uri="{FF2B5EF4-FFF2-40B4-BE49-F238E27FC236}">
              <a16:creationId xmlns:a16="http://schemas.microsoft.com/office/drawing/2014/main" id="{FCF4321E-0E8E-4B8F-92DA-A6C3B09A172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93568" y="25982"/>
          <a:ext cx="1059656" cy="98302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4</xdr:col>
      <xdr:colOff>91724</xdr:colOff>
      <xdr:row>24</xdr:row>
      <xdr:rowOff>1538121</xdr:rowOff>
    </xdr:from>
    <xdr:to>
      <xdr:col>4</xdr:col>
      <xdr:colOff>1351724</xdr:colOff>
      <xdr:row>24</xdr:row>
      <xdr:rowOff>1826121</xdr:rowOff>
    </xdr:to>
    <xdr:sp macro="[0]!NotApplicable2" textlink="">
      <xdr:nvSpPr>
        <xdr:cNvPr id="28" name="Rounded Rectangle 2">
          <a:extLst>
            <a:ext uri="{FF2B5EF4-FFF2-40B4-BE49-F238E27FC236}">
              <a16:creationId xmlns:a16="http://schemas.microsoft.com/office/drawing/2014/main" id="{AA3AA8D2-0B6A-4EEF-B13F-1E795C0874F5}"/>
            </a:ext>
          </a:extLst>
        </xdr:cNvPr>
        <xdr:cNvSpPr/>
      </xdr:nvSpPr>
      <xdr:spPr>
        <a:xfrm>
          <a:off x="613835" y="29266454"/>
          <a:ext cx="1260000" cy="288000"/>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en-MY" sz="1100"/>
            <a:t>Not applicable</a:t>
          </a:r>
        </a:p>
      </xdr:txBody>
    </xdr:sp>
    <xdr:clientData/>
  </xdr:twoCellAnchor>
  <xdr:twoCellAnchor>
    <xdr:from>
      <xdr:col>4</xdr:col>
      <xdr:colOff>2792945</xdr:colOff>
      <xdr:row>24</xdr:row>
      <xdr:rowOff>1531066</xdr:rowOff>
    </xdr:from>
    <xdr:to>
      <xdr:col>4</xdr:col>
      <xdr:colOff>3459605</xdr:colOff>
      <xdr:row>24</xdr:row>
      <xdr:rowOff>1819066</xdr:rowOff>
    </xdr:to>
    <xdr:sp macro="[0]!Unndo2" textlink="">
      <xdr:nvSpPr>
        <xdr:cNvPr id="29" name="Rounded Rectangle 4">
          <a:extLst>
            <a:ext uri="{FF2B5EF4-FFF2-40B4-BE49-F238E27FC236}">
              <a16:creationId xmlns:a16="http://schemas.microsoft.com/office/drawing/2014/main" id="{C08E39C0-8694-4A5B-B306-E36BA0A2C799}"/>
            </a:ext>
          </a:extLst>
        </xdr:cNvPr>
        <xdr:cNvSpPr/>
      </xdr:nvSpPr>
      <xdr:spPr>
        <a:xfrm>
          <a:off x="3315056" y="29259399"/>
          <a:ext cx="666660" cy="288000"/>
        </a:xfrm>
        <a:prstGeom prst="roundRect">
          <a:avLst/>
        </a:prstGeom>
        <a:solidFill>
          <a:srgbClr val="008000"/>
        </a:solidFill>
        <a:ln/>
      </xdr:spPr>
      <xdr:style>
        <a:lnRef idx="1">
          <a:schemeClr val="accent3"/>
        </a:lnRef>
        <a:fillRef idx="3">
          <a:schemeClr val="accent3"/>
        </a:fillRef>
        <a:effectRef idx="2">
          <a:schemeClr val="accent3"/>
        </a:effectRef>
        <a:fontRef idx="minor">
          <a:schemeClr val="lt1"/>
        </a:fontRef>
      </xdr:style>
      <xdr:txBody>
        <a:bodyPr vertOverflow="clip" horzOverflow="clip" rtlCol="0" anchor="ctr"/>
        <a:lstStyle/>
        <a:p>
          <a:pPr algn="ctr"/>
          <a:r>
            <a:rPr lang="en-MY" sz="1100"/>
            <a:t>Undo</a:t>
          </a:r>
        </a:p>
      </xdr:txBody>
    </xdr:sp>
    <xdr:clientData/>
  </xdr:twoCellAnchor>
  <xdr:twoCellAnchor>
    <xdr:from>
      <xdr:col>3</xdr:col>
      <xdr:colOff>0</xdr:colOff>
      <xdr:row>20</xdr:row>
      <xdr:rowOff>275172</xdr:rowOff>
    </xdr:from>
    <xdr:to>
      <xdr:col>3</xdr:col>
      <xdr:colOff>324000</xdr:colOff>
      <xdr:row>20</xdr:row>
      <xdr:rowOff>635172</xdr:rowOff>
    </xdr:to>
    <xdr:sp macro="[0]!button95" textlink="">
      <xdr:nvSpPr>
        <xdr:cNvPr id="34" name="Oval 33">
          <a:extLst>
            <a:ext uri="{FF2B5EF4-FFF2-40B4-BE49-F238E27FC236}">
              <a16:creationId xmlns:a16="http://schemas.microsoft.com/office/drawing/2014/main" id="{25FB705E-4B4B-4950-B70A-82B92E322542}"/>
            </a:ext>
          </a:extLst>
        </xdr:cNvPr>
        <xdr:cNvSpPr/>
      </xdr:nvSpPr>
      <xdr:spPr>
        <a:xfrm>
          <a:off x="105833" y="22105061"/>
          <a:ext cx="324000" cy="360000"/>
        </a:xfrm>
        <a:prstGeom prst="ellipse">
          <a:avLst/>
        </a:prstGeom>
        <a:ln>
          <a:solidFill>
            <a:srgbClr val="FF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r>
            <a:rPr lang="en-MY" sz="2000" b="0" i="0">
              <a:solidFill>
                <a:sysClr val="windowText" lastClr="000000"/>
              </a:solidFill>
            </a:rPr>
            <a:t>i</a:t>
          </a:r>
        </a:p>
      </xdr:txBody>
    </xdr:sp>
    <xdr:clientData/>
  </xdr:twoCellAnchor>
  <xdr:twoCellAnchor>
    <xdr:from>
      <xdr:col>3</xdr:col>
      <xdr:colOff>0</xdr:colOff>
      <xdr:row>23</xdr:row>
      <xdr:rowOff>275175</xdr:rowOff>
    </xdr:from>
    <xdr:to>
      <xdr:col>3</xdr:col>
      <xdr:colOff>324000</xdr:colOff>
      <xdr:row>23</xdr:row>
      <xdr:rowOff>635175</xdr:rowOff>
    </xdr:to>
    <xdr:sp macro="[0]!button96" textlink="">
      <xdr:nvSpPr>
        <xdr:cNvPr id="35" name="Oval 34">
          <a:extLst>
            <a:ext uri="{FF2B5EF4-FFF2-40B4-BE49-F238E27FC236}">
              <a16:creationId xmlns:a16="http://schemas.microsoft.com/office/drawing/2014/main" id="{8147D82D-8064-47E6-AD7D-3B2A7283EF3A}"/>
            </a:ext>
          </a:extLst>
        </xdr:cNvPr>
        <xdr:cNvSpPr/>
      </xdr:nvSpPr>
      <xdr:spPr>
        <a:xfrm>
          <a:off x="105833" y="26098508"/>
          <a:ext cx="324000" cy="360000"/>
        </a:xfrm>
        <a:prstGeom prst="ellipse">
          <a:avLst/>
        </a:prstGeom>
        <a:ln>
          <a:solidFill>
            <a:srgbClr val="FF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r>
            <a:rPr lang="en-MY" sz="2000" b="0" i="0">
              <a:solidFill>
                <a:sysClr val="windowText" lastClr="000000"/>
              </a:solidFill>
            </a:rPr>
            <a:t>i</a:t>
          </a:r>
        </a:p>
      </xdr:txBody>
    </xdr:sp>
    <xdr:clientData/>
  </xdr:twoCellAnchor>
  <xdr:twoCellAnchor>
    <xdr:from>
      <xdr:col>3</xdr:col>
      <xdr:colOff>0</xdr:colOff>
      <xdr:row>26</xdr:row>
      <xdr:rowOff>282228</xdr:rowOff>
    </xdr:from>
    <xdr:to>
      <xdr:col>3</xdr:col>
      <xdr:colOff>324000</xdr:colOff>
      <xdr:row>26</xdr:row>
      <xdr:rowOff>642228</xdr:rowOff>
    </xdr:to>
    <xdr:sp macro="[0]!button97" textlink="">
      <xdr:nvSpPr>
        <xdr:cNvPr id="36" name="Oval 35">
          <a:extLst>
            <a:ext uri="{FF2B5EF4-FFF2-40B4-BE49-F238E27FC236}">
              <a16:creationId xmlns:a16="http://schemas.microsoft.com/office/drawing/2014/main" id="{8925E1A6-1F77-4CCF-AF7B-192ED5257823}"/>
            </a:ext>
          </a:extLst>
        </xdr:cNvPr>
        <xdr:cNvSpPr/>
      </xdr:nvSpPr>
      <xdr:spPr>
        <a:xfrm>
          <a:off x="105833" y="30099006"/>
          <a:ext cx="324000" cy="360000"/>
        </a:xfrm>
        <a:prstGeom prst="ellipse">
          <a:avLst/>
        </a:prstGeom>
        <a:ln>
          <a:solidFill>
            <a:srgbClr val="FF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r>
            <a:rPr lang="en-MY" sz="2000" b="0" i="0">
              <a:solidFill>
                <a:sysClr val="windowText" lastClr="000000"/>
              </a:solidFill>
            </a:rPr>
            <a:t>i</a:t>
          </a:r>
        </a:p>
      </xdr:txBody>
    </xdr:sp>
    <xdr:clientData/>
  </xdr:twoCellAnchor>
  <xdr:twoCellAnchor>
    <xdr:from>
      <xdr:col>3</xdr:col>
      <xdr:colOff>0</xdr:colOff>
      <xdr:row>29</xdr:row>
      <xdr:rowOff>275179</xdr:rowOff>
    </xdr:from>
    <xdr:to>
      <xdr:col>3</xdr:col>
      <xdr:colOff>324000</xdr:colOff>
      <xdr:row>29</xdr:row>
      <xdr:rowOff>635179</xdr:rowOff>
    </xdr:to>
    <xdr:sp macro="[0]!button98" textlink="">
      <xdr:nvSpPr>
        <xdr:cNvPr id="37" name="Oval 36">
          <a:extLst>
            <a:ext uri="{FF2B5EF4-FFF2-40B4-BE49-F238E27FC236}">
              <a16:creationId xmlns:a16="http://schemas.microsoft.com/office/drawing/2014/main" id="{D905CDC4-00E7-4F40-8A90-DD88D2511C7E}"/>
            </a:ext>
          </a:extLst>
        </xdr:cNvPr>
        <xdr:cNvSpPr/>
      </xdr:nvSpPr>
      <xdr:spPr>
        <a:xfrm>
          <a:off x="105833" y="34085401"/>
          <a:ext cx="324000" cy="360000"/>
        </a:xfrm>
        <a:prstGeom prst="ellipse">
          <a:avLst/>
        </a:prstGeom>
        <a:ln>
          <a:solidFill>
            <a:srgbClr val="FF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r>
            <a:rPr lang="en-MY" sz="2000" b="0" i="0">
              <a:solidFill>
                <a:sysClr val="windowText" lastClr="000000"/>
              </a:solidFill>
            </a:rPr>
            <a:t>i</a:t>
          </a:r>
        </a:p>
      </xdr:txBody>
    </xdr:sp>
    <xdr:clientData/>
  </xdr:twoCellAnchor>
  <xdr:twoCellAnchor>
    <xdr:from>
      <xdr:col>9</xdr:col>
      <xdr:colOff>51479</xdr:colOff>
      <xdr:row>0</xdr:row>
      <xdr:rowOff>107376</xdr:rowOff>
    </xdr:from>
    <xdr:to>
      <xdr:col>10</xdr:col>
      <xdr:colOff>1317520</xdr:colOff>
      <xdr:row>3</xdr:row>
      <xdr:rowOff>210635</xdr:rowOff>
    </xdr:to>
    <xdr:grpSp>
      <xdr:nvGrpSpPr>
        <xdr:cNvPr id="38" name="Group 37">
          <a:extLst>
            <a:ext uri="{FF2B5EF4-FFF2-40B4-BE49-F238E27FC236}">
              <a16:creationId xmlns:a16="http://schemas.microsoft.com/office/drawing/2014/main" id="{03BA40D7-9393-4F33-AAA3-3F0353A9F549}"/>
            </a:ext>
          </a:extLst>
        </xdr:cNvPr>
        <xdr:cNvGrpSpPr/>
      </xdr:nvGrpSpPr>
      <xdr:grpSpPr>
        <a:xfrm>
          <a:off x="8037239" y="105471"/>
          <a:ext cx="3706346" cy="844304"/>
          <a:chOff x="8018540" y="109447"/>
          <a:chExt cx="3728282" cy="862509"/>
        </a:xfrm>
      </xdr:grpSpPr>
      <xdr:grpSp>
        <xdr:nvGrpSpPr>
          <xdr:cNvPr id="41" name="Group 40">
            <a:extLst>
              <a:ext uri="{FF2B5EF4-FFF2-40B4-BE49-F238E27FC236}">
                <a16:creationId xmlns:a16="http://schemas.microsoft.com/office/drawing/2014/main" id="{2A248686-273E-4CA9-B66C-03DB0041A5F3}"/>
              </a:ext>
            </a:extLst>
          </xdr:cNvPr>
          <xdr:cNvGrpSpPr/>
        </xdr:nvGrpSpPr>
        <xdr:grpSpPr>
          <a:xfrm>
            <a:off x="8018540" y="109447"/>
            <a:ext cx="3728282" cy="824375"/>
            <a:chOff x="6765904" y="-110401"/>
            <a:chExt cx="3275130" cy="802781"/>
          </a:xfrm>
        </xdr:grpSpPr>
        <xdr:sp macro="" textlink="">
          <xdr:nvSpPr>
            <xdr:cNvPr id="51" name="Oval 50">
              <a:hlinkClick xmlns:r="http://schemas.openxmlformats.org/officeDocument/2006/relationships" r:id="rId1"/>
              <a:extLst>
                <a:ext uri="{FF2B5EF4-FFF2-40B4-BE49-F238E27FC236}">
                  <a16:creationId xmlns:a16="http://schemas.microsoft.com/office/drawing/2014/main" id="{79127728-FB5A-4E5F-BB47-C0D53D112B03}"/>
                </a:ext>
              </a:extLst>
            </xdr:cNvPr>
            <xdr:cNvSpPr/>
          </xdr:nvSpPr>
          <xdr:spPr bwMode="auto">
            <a:xfrm>
              <a:off x="7828985" y="402215"/>
              <a:ext cx="288000" cy="288001"/>
            </a:xfrm>
            <a:prstGeom prst="ellipse">
              <a:avLst/>
            </a:prstGeom>
            <a:solidFill>
              <a:schemeClr val="accent4">
                <a:lumMod val="20000"/>
                <a:lumOff val="8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1</a:t>
              </a:r>
            </a:p>
          </xdr:txBody>
        </xdr:sp>
        <xdr:sp macro="" textlink="">
          <xdr:nvSpPr>
            <xdr:cNvPr id="52" name="Oval 51">
              <a:hlinkClick xmlns:r="http://schemas.openxmlformats.org/officeDocument/2006/relationships" r:id="rId2"/>
              <a:extLst>
                <a:ext uri="{FF2B5EF4-FFF2-40B4-BE49-F238E27FC236}">
                  <a16:creationId xmlns:a16="http://schemas.microsoft.com/office/drawing/2014/main" id="{7F23A76D-1EA9-4501-A1AF-FBCCAC46264E}"/>
                </a:ext>
              </a:extLst>
            </xdr:cNvPr>
            <xdr:cNvSpPr/>
          </xdr:nvSpPr>
          <xdr:spPr bwMode="auto">
            <a:xfrm>
              <a:off x="8152834" y="404379"/>
              <a:ext cx="288000" cy="288001"/>
            </a:xfrm>
            <a:prstGeom prst="ellipse">
              <a:avLst/>
            </a:prstGeom>
            <a:solidFill>
              <a:schemeClr val="accent5">
                <a:lumMod val="20000"/>
                <a:lumOff val="8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2</a:t>
              </a:r>
            </a:p>
          </xdr:txBody>
        </xdr:sp>
        <xdr:sp macro="" textlink="">
          <xdr:nvSpPr>
            <xdr:cNvPr id="53" name="Oval 52">
              <a:hlinkClick xmlns:r="http://schemas.openxmlformats.org/officeDocument/2006/relationships" r:id="rId3"/>
              <a:extLst>
                <a:ext uri="{FF2B5EF4-FFF2-40B4-BE49-F238E27FC236}">
                  <a16:creationId xmlns:a16="http://schemas.microsoft.com/office/drawing/2014/main" id="{4D37C7F5-253A-4A94-9509-70318E8858FA}"/>
                </a:ext>
              </a:extLst>
            </xdr:cNvPr>
            <xdr:cNvSpPr/>
          </xdr:nvSpPr>
          <xdr:spPr bwMode="auto">
            <a:xfrm>
              <a:off x="8476826" y="397019"/>
              <a:ext cx="288000" cy="288001"/>
            </a:xfrm>
            <a:prstGeom prst="ellipse">
              <a:avLst/>
            </a:prstGeom>
            <a:solidFill>
              <a:schemeClr val="bg2">
                <a:lumMod val="75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3</a:t>
              </a:r>
            </a:p>
          </xdr:txBody>
        </xdr:sp>
        <xdr:sp macro="" textlink="">
          <xdr:nvSpPr>
            <xdr:cNvPr id="54" name="Oval 53">
              <a:hlinkClick xmlns:r="http://schemas.openxmlformats.org/officeDocument/2006/relationships" r:id="rId4"/>
              <a:extLst>
                <a:ext uri="{FF2B5EF4-FFF2-40B4-BE49-F238E27FC236}">
                  <a16:creationId xmlns:a16="http://schemas.microsoft.com/office/drawing/2014/main" id="{29E92DB5-CCEF-4E09-9BC4-73ABDDC20D2C}"/>
                </a:ext>
              </a:extLst>
            </xdr:cNvPr>
            <xdr:cNvSpPr/>
          </xdr:nvSpPr>
          <xdr:spPr bwMode="auto">
            <a:xfrm>
              <a:off x="8800534" y="399514"/>
              <a:ext cx="288000" cy="288001"/>
            </a:xfrm>
            <a:prstGeom prst="ellipse">
              <a:avLst/>
            </a:prstGeom>
            <a:solidFill>
              <a:schemeClr val="accent6">
                <a:lumMod val="60000"/>
                <a:lumOff val="4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4</a:t>
              </a:r>
            </a:p>
          </xdr:txBody>
        </xdr:sp>
        <xdr:sp macro="" textlink="">
          <xdr:nvSpPr>
            <xdr:cNvPr id="55" name="Oval 54">
              <a:hlinkClick xmlns:r="http://schemas.openxmlformats.org/officeDocument/2006/relationships" r:id="rId5"/>
              <a:extLst>
                <a:ext uri="{FF2B5EF4-FFF2-40B4-BE49-F238E27FC236}">
                  <a16:creationId xmlns:a16="http://schemas.microsoft.com/office/drawing/2014/main" id="{69F80978-33E5-49A9-86EE-579DC19EB04E}"/>
                </a:ext>
              </a:extLst>
            </xdr:cNvPr>
            <xdr:cNvSpPr/>
          </xdr:nvSpPr>
          <xdr:spPr bwMode="auto">
            <a:xfrm>
              <a:off x="9115001" y="401346"/>
              <a:ext cx="288000" cy="288001"/>
            </a:xfrm>
            <a:prstGeom prst="ellipse">
              <a:avLst/>
            </a:prstGeom>
            <a:solidFill>
              <a:schemeClr val="accent2">
                <a:lumMod val="40000"/>
                <a:lumOff val="6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5</a:t>
              </a:r>
            </a:p>
          </xdr:txBody>
        </xdr:sp>
        <xdr:sp macro="" textlink="">
          <xdr:nvSpPr>
            <xdr:cNvPr id="56" name="Oval 55">
              <a:hlinkClick xmlns:r="http://schemas.openxmlformats.org/officeDocument/2006/relationships" r:id="rId6"/>
              <a:extLst>
                <a:ext uri="{FF2B5EF4-FFF2-40B4-BE49-F238E27FC236}">
                  <a16:creationId xmlns:a16="http://schemas.microsoft.com/office/drawing/2014/main" id="{E1630BC0-5BA6-47F4-89B3-DC24C03C5608}"/>
                </a:ext>
              </a:extLst>
            </xdr:cNvPr>
            <xdr:cNvSpPr/>
          </xdr:nvSpPr>
          <xdr:spPr bwMode="auto">
            <a:xfrm>
              <a:off x="9438709" y="403510"/>
              <a:ext cx="288000" cy="288001"/>
            </a:xfrm>
            <a:prstGeom prst="ellipse">
              <a:avLst/>
            </a:prstGeom>
            <a:solidFill>
              <a:schemeClr val="accent5">
                <a:lumMod val="40000"/>
                <a:lumOff val="6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6</a:t>
              </a:r>
            </a:p>
          </xdr:txBody>
        </xdr:sp>
        <xdr:sp macro="" textlink="">
          <xdr:nvSpPr>
            <xdr:cNvPr id="57" name="Oval 56">
              <a:hlinkClick xmlns:r="http://schemas.openxmlformats.org/officeDocument/2006/relationships" r:id="rId7"/>
              <a:extLst>
                <a:ext uri="{FF2B5EF4-FFF2-40B4-BE49-F238E27FC236}">
                  <a16:creationId xmlns:a16="http://schemas.microsoft.com/office/drawing/2014/main" id="{4A7264EC-31D8-4BE5-88E2-E61B632395F0}"/>
                </a:ext>
              </a:extLst>
            </xdr:cNvPr>
            <xdr:cNvSpPr/>
          </xdr:nvSpPr>
          <xdr:spPr bwMode="auto">
            <a:xfrm>
              <a:off x="9753034" y="396150"/>
              <a:ext cx="288000" cy="288001"/>
            </a:xfrm>
            <a:prstGeom prst="ellipse">
              <a:avLst/>
            </a:prstGeom>
            <a:solidFill>
              <a:schemeClr val="accent4">
                <a:lumMod val="60000"/>
                <a:lumOff val="4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800"/>
                <a:t>7</a:t>
              </a:r>
            </a:p>
          </xdr:txBody>
        </xdr:sp>
        <xdr:sp macro="" textlink="">
          <xdr:nvSpPr>
            <xdr:cNvPr id="58" name="Rounded Rectangle 78">
              <a:hlinkClick xmlns:r="http://schemas.openxmlformats.org/officeDocument/2006/relationships" r:id="rId8"/>
              <a:extLst>
                <a:ext uri="{FF2B5EF4-FFF2-40B4-BE49-F238E27FC236}">
                  <a16:creationId xmlns:a16="http://schemas.microsoft.com/office/drawing/2014/main" id="{E71EE103-EAF3-4ADD-8B3A-4ACD1D64A033}"/>
                </a:ext>
              </a:extLst>
            </xdr:cNvPr>
            <xdr:cNvSpPr/>
          </xdr:nvSpPr>
          <xdr:spPr bwMode="auto">
            <a:xfrm>
              <a:off x="6765904" y="-110401"/>
              <a:ext cx="992545" cy="257176"/>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MY" sz="1100"/>
                <a:t>MAIN</a:t>
              </a:r>
              <a:r>
                <a:rPr lang="en-MY" sz="1100" baseline="0"/>
                <a:t> PAGE</a:t>
              </a:r>
              <a:endParaRPr lang="en-MY" sz="1100"/>
            </a:p>
          </xdr:txBody>
        </xdr:sp>
        <xdr:sp macro="[0]!summary" textlink="">
          <xdr:nvSpPr>
            <xdr:cNvPr id="59" name="Rounded Rectangle 79">
              <a:extLst>
                <a:ext uri="{FF2B5EF4-FFF2-40B4-BE49-F238E27FC236}">
                  <a16:creationId xmlns:a16="http://schemas.microsoft.com/office/drawing/2014/main" id="{B35FE605-7278-4EE9-A51A-350941D8333D}"/>
                </a:ext>
              </a:extLst>
            </xdr:cNvPr>
            <xdr:cNvSpPr/>
          </xdr:nvSpPr>
          <xdr:spPr bwMode="auto">
            <a:xfrm>
              <a:off x="6768406" y="175440"/>
              <a:ext cx="992545" cy="252000"/>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algn="ctr"/>
              <a:r>
                <a:rPr lang="en-MY" sz="1100">
                  <a:solidFill>
                    <a:sysClr val="windowText" lastClr="000000"/>
                  </a:solidFill>
                </a:rPr>
                <a:t>SUMMARY</a:t>
              </a:r>
            </a:p>
          </xdr:txBody>
        </xdr:sp>
        <xdr:sp macro="" textlink="">
          <xdr:nvSpPr>
            <xdr:cNvPr id="61" name="Rounded Rectangle 48">
              <a:extLst>
                <a:ext uri="{FF2B5EF4-FFF2-40B4-BE49-F238E27FC236}">
                  <a16:creationId xmlns:a16="http://schemas.microsoft.com/office/drawing/2014/main" id="{4451F748-21FD-4932-9A3F-8725A6625916}"/>
                </a:ext>
              </a:extLst>
            </xdr:cNvPr>
            <xdr:cNvSpPr/>
          </xdr:nvSpPr>
          <xdr:spPr bwMode="auto">
            <a:xfrm>
              <a:off x="8619706" y="47624"/>
              <a:ext cx="612000" cy="257176"/>
            </a:xfrm>
            <a:prstGeom prst="roundRect">
              <a:avLst/>
            </a:prstGeom>
            <a:ln>
              <a:no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n-MY" sz="1100"/>
                <a:t>AREA</a:t>
              </a:r>
            </a:p>
          </xdr:txBody>
        </xdr:sp>
      </xdr:grpSp>
      <xdr:sp macro="[0]!report" textlink="">
        <xdr:nvSpPr>
          <xdr:cNvPr id="40" name="Rectangle: Rounded Corners 39">
            <a:extLst>
              <a:ext uri="{FF2B5EF4-FFF2-40B4-BE49-F238E27FC236}">
                <a16:creationId xmlns:a16="http://schemas.microsoft.com/office/drawing/2014/main" id="{C6CAC46D-D038-4DB3-AF3F-301B3752DF1C}"/>
              </a:ext>
            </a:extLst>
          </xdr:cNvPr>
          <xdr:cNvSpPr/>
        </xdr:nvSpPr>
        <xdr:spPr>
          <a:xfrm>
            <a:off x="8029222" y="705556"/>
            <a:ext cx="1116000" cy="266400"/>
          </a:xfrm>
          <a:prstGeom prst="roundRect">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n-MY" sz="1100"/>
              <a:t>REPORT</a:t>
            </a:r>
          </a:p>
        </xdr:txBody>
      </xdr:sp>
    </xdr:grpSp>
    <xdr:clientData/>
  </xdr:twoCellAnchor>
  <xdr:twoCellAnchor editAs="oneCell">
    <xdr:from>
      <xdr:col>4</xdr:col>
      <xdr:colOff>0</xdr:colOff>
      <xdr:row>0</xdr:row>
      <xdr:rowOff>19050</xdr:rowOff>
    </xdr:from>
    <xdr:to>
      <xdr:col>4</xdr:col>
      <xdr:colOff>1059656</xdr:colOff>
      <xdr:row>4</xdr:row>
      <xdr:rowOff>11474</xdr:rowOff>
    </xdr:to>
    <xdr:pic>
      <xdr:nvPicPr>
        <xdr:cNvPr id="2" name="Picture 1">
          <a:extLst>
            <a:ext uri="{FF2B5EF4-FFF2-40B4-BE49-F238E27FC236}">
              <a16:creationId xmlns:a16="http://schemas.microsoft.com/office/drawing/2014/main" id="{E0DC79EA-B203-4E93-AF00-F2E8DC9D12F2}"/>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04825" y="19050"/>
          <a:ext cx="1059656" cy="98302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1562100</xdr:colOff>
      <xdr:row>0</xdr:row>
      <xdr:rowOff>85725</xdr:rowOff>
    </xdr:from>
    <xdr:to>
      <xdr:col>2</xdr:col>
      <xdr:colOff>0</xdr:colOff>
      <xdr:row>2</xdr:row>
      <xdr:rowOff>152400</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0B00-000002000000}"/>
            </a:ext>
          </a:extLst>
        </xdr:cNvPr>
        <xdr:cNvSpPr/>
      </xdr:nvSpPr>
      <xdr:spPr>
        <a:xfrm>
          <a:off x="1924050" y="85725"/>
          <a:ext cx="676275" cy="447675"/>
        </a:xfrm>
        <a:prstGeom prst="leftArrow">
          <a:avLst>
            <a:gd name="adj1" fmla="val 72222"/>
            <a:gd name="adj2" fmla="val 50000"/>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MY" sz="1100" b="1">
              <a:solidFill>
                <a:schemeClr val="bg1"/>
              </a:solidFill>
            </a:rPr>
            <a:t>BACK</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12</xdr:col>
      <xdr:colOff>410951</xdr:colOff>
      <xdr:row>61</xdr:row>
      <xdr:rowOff>127604</xdr:rowOff>
    </xdr:from>
    <xdr:to>
      <xdr:col>14</xdr:col>
      <xdr:colOff>121218</xdr:colOff>
      <xdr:row>63</xdr:row>
      <xdr:rowOff>32355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400-000002000000}"/>
            </a:ext>
          </a:extLst>
        </xdr:cNvPr>
        <xdr:cNvSpPr/>
      </xdr:nvSpPr>
      <xdr:spPr>
        <a:xfrm>
          <a:off x="6566218" y="10770204"/>
          <a:ext cx="540000" cy="277284"/>
        </a:xfrm>
        <a:prstGeom prst="round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MY" sz="900" b="1" i="0">
              <a:solidFill>
                <a:srgbClr val="FF0000"/>
              </a:solidFill>
              <a:latin typeface="Calibri Light" panose="020F0302020204030204" pitchFamily="34" charset="0"/>
              <a:cs typeface="Calibri Light" panose="020F0302020204030204" pitchFamily="34" charset="0"/>
            </a:rPr>
            <a:t>BACK</a:t>
          </a:r>
        </a:p>
      </xdr:txBody>
    </xdr:sp>
    <xdr:clientData/>
  </xdr:twoCellAnchor>
  <xdr:twoCellAnchor>
    <xdr:from>
      <xdr:col>0</xdr:col>
      <xdr:colOff>0</xdr:colOff>
      <xdr:row>61</xdr:row>
      <xdr:rowOff>93737</xdr:rowOff>
    </xdr:from>
    <xdr:to>
      <xdr:col>2</xdr:col>
      <xdr:colOff>71760</xdr:colOff>
      <xdr:row>63</xdr:row>
      <xdr:rowOff>4645</xdr:rowOff>
    </xdr:to>
    <xdr:sp macro="[0]!PPrint" textlink="">
      <xdr:nvSpPr>
        <xdr:cNvPr id="3" name="Rounded Rectangle 2">
          <a:extLst>
            <a:ext uri="{FF2B5EF4-FFF2-40B4-BE49-F238E27FC236}">
              <a16:creationId xmlns:a16="http://schemas.microsoft.com/office/drawing/2014/main" id="{00000000-0008-0000-1400-000003000000}"/>
            </a:ext>
          </a:extLst>
        </xdr:cNvPr>
        <xdr:cNvSpPr/>
      </xdr:nvSpPr>
      <xdr:spPr>
        <a:xfrm>
          <a:off x="0" y="10837937"/>
          <a:ext cx="468000" cy="276668"/>
        </a:xfrm>
        <a:prstGeom prst="round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MY" sz="900" b="1" i="0">
              <a:solidFill>
                <a:srgbClr val="FF0000"/>
              </a:solidFill>
              <a:latin typeface="Calibri Light" panose="020F0302020204030204" pitchFamily="34" charset="0"/>
              <a:cs typeface="Calibri Light" panose="020F0302020204030204" pitchFamily="34" charset="0"/>
            </a:rPr>
            <a:t>PRINT</a:t>
          </a:r>
        </a:p>
      </xdr:txBody>
    </xdr:sp>
    <xdr:clientData/>
  </xdr:twoCellAnchor>
  <xdr:twoCellAnchor>
    <xdr:from>
      <xdr:col>12</xdr:col>
      <xdr:colOff>451168</xdr:colOff>
      <xdr:row>0</xdr:row>
      <xdr:rowOff>19654</xdr:rowOff>
    </xdr:from>
    <xdr:to>
      <xdr:col>14</xdr:col>
      <xdr:colOff>161435</xdr:colOff>
      <xdr:row>4</xdr:row>
      <xdr:rowOff>172055</xdr:rowOff>
    </xdr:to>
    <xdr:sp macro="" textlink="">
      <xdr:nvSpPr>
        <xdr:cNvPr id="4" name="Rounded Rectangle 3">
          <a:hlinkClick xmlns:r="http://schemas.openxmlformats.org/officeDocument/2006/relationships" r:id="rId1"/>
          <a:extLst>
            <a:ext uri="{FF2B5EF4-FFF2-40B4-BE49-F238E27FC236}">
              <a16:creationId xmlns:a16="http://schemas.microsoft.com/office/drawing/2014/main" id="{00000000-0008-0000-1400-000004000000}"/>
            </a:ext>
          </a:extLst>
        </xdr:cNvPr>
        <xdr:cNvSpPr/>
      </xdr:nvSpPr>
      <xdr:spPr>
        <a:xfrm>
          <a:off x="6750368" y="19654"/>
          <a:ext cx="548467" cy="254001"/>
        </a:xfrm>
        <a:prstGeom prst="round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MY" sz="900" b="1" i="0">
              <a:solidFill>
                <a:srgbClr val="FF0000"/>
              </a:solidFill>
              <a:latin typeface="Calibri Light" panose="020F0302020204030204" pitchFamily="34" charset="0"/>
              <a:cs typeface="Calibri Light" panose="020F0302020204030204" pitchFamily="34" charset="0"/>
            </a:rPr>
            <a:t>BACK</a:t>
          </a:r>
        </a:p>
      </xdr:txBody>
    </xdr:sp>
    <xdr:clientData/>
  </xdr:twoCellAnchor>
  <xdr:oneCellAnchor>
    <xdr:from>
      <xdr:col>4</xdr:col>
      <xdr:colOff>554565</xdr:colOff>
      <xdr:row>95</xdr:row>
      <xdr:rowOff>148161</xdr:rowOff>
    </xdr:from>
    <xdr:ext cx="486928" cy="264560"/>
    <xdr:sp macro="" textlink="">
      <xdr:nvSpPr>
        <xdr:cNvPr id="6" name="TextBox 5">
          <a:hlinkClick xmlns:r="http://schemas.openxmlformats.org/officeDocument/2006/relationships" r:id="rId2"/>
          <a:extLst>
            <a:ext uri="{FF2B5EF4-FFF2-40B4-BE49-F238E27FC236}">
              <a16:creationId xmlns:a16="http://schemas.microsoft.com/office/drawing/2014/main" id="{00000000-0008-0000-1400-000006000000}"/>
            </a:ext>
          </a:extLst>
        </xdr:cNvPr>
        <xdr:cNvSpPr txBox="1"/>
      </xdr:nvSpPr>
      <xdr:spPr>
        <a:xfrm>
          <a:off x="2297287" y="17688272"/>
          <a:ext cx="4869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MY" sz="1100" u="sng">
              <a:solidFill>
                <a:srgbClr val="FF0000"/>
              </a:solidFill>
            </a:rPr>
            <a:t>HERE</a:t>
          </a:r>
        </a:p>
      </xdr:txBody>
    </xdr:sp>
    <xdr:clientData/>
  </xdr:oneCellAnchor>
  <xdr:twoCellAnchor editAs="oneCell">
    <xdr:from>
      <xdr:col>16</xdr:col>
      <xdr:colOff>558800</xdr:colOff>
      <xdr:row>99</xdr:row>
      <xdr:rowOff>101110</xdr:rowOff>
    </xdr:from>
    <xdr:to>
      <xdr:col>16</xdr:col>
      <xdr:colOff>559160</xdr:colOff>
      <xdr:row>99</xdr:row>
      <xdr:rowOff>101470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8" name="Ink 7">
              <a:extLst>
                <a:ext uri="{FF2B5EF4-FFF2-40B4-BE49-F238E27FC236}">
                  <a16:creationId xmlns:a16="http://schemas.microsoft.com/office/drawing/2014/main" id="{C8F410E4-16D5-401F-8446-6910B4190F3C}"/>
                </a:ext>
              </a:extLst>
            </xdr14:cNvPr>
            <xdr14:cNvContentPartPr/>
          </xdr14:nvContentPartPr>
          <xdr14:nvPr macro=""/>
          <xdr14:xfrm>
            <a:off x="8915400" y="18954260"/>
            <a:ext cx="360" cy="360"/>
          </xdr14:xfrm>
        </xdr:contentPart>
      </mc:Choice>
      <mc:Fallback xmlns="">
        <xdr:pic>
          <xdr:nvPicPr>
            <xdr:cNvPr id="8" name="Ink 7">
              <a:extLst>
                <a:ext uri="{FF2B5EF4-FFF2-40B4-BE49-F238E27FC236}">
                  <a16:creationId xmlns:a16="http://schemas.microsoft.com/office/drawing/2014/main" id="{C8F410E4-16D5-401F-8446-6910B4190F3C}"/>
                </a:ext>
              </a:extLst>
            </xdr:cNvPr>
            <xdr:cNvPicPr/>
          </xdr:nvPicPr>
          <xdr:blipFill>
            <a:blip xmlns:r="http://schemas.openxmlformats.org/officeDocument/2006/relationships" r:embed="rId4"/>
            <a:stretch>
              <a:fillRect/>
            </a:stretch>
          </xdr:blipFill>
          <xdr:spPr>
            <a:xfrm>
              <a:off x="8906400" y="18945260"/>
              <a:ext cx="18000" cy="18000"/>
            </a:xfrm>
            <a:prstGeom prst="rect">
              <a:avLst/>
            </a:prstGeom>
          </xdr:spPr>
        </xdr:pic>
      </mc:Fallback>
    </mc:AlternateContent>
    <xdr:clientData/>
  </xdr:twoCellAnchor>
  <xdr:twoCellAnchor editAs="oneCell">
    <xdr:from>
      <xdr:col>14</xdr:col>
      <xdr:colOff>190400</xdr:colOff>
      <xdr:row>98</xdr:row>
      <xdr:rowOff>672760</xdr:rowOff>
    </xdr:from>
    <xdr:to>
      <xdr:col>14</xdr:col>
      <xdr:colOff>190760</xdr:colOff>
      <xdr:row>98</xdr:row>
      <xdr:rowOff>673120</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9" name="Ink 8">
              <a:extLst>
                <a:ext uri="{FF2B5EF4-FFF2-40B4-BE49-F238E27FC236}">
                  <a16:creationId xmlns:a16="http://schemas.microsoft.com/office/drawing/2014/main" id="{7F3F6D1E-8A67-4B1F-8656-FD1D9FE723AC}"/>
                </a:ext>
              </a:extLst>
            </xdr14:cNvPr>
            <xdr14:cNvContentPartPr/>
          </xdr14:nvContentPartPr>
          <xdr14:nvPr macro=""/>
          <xdr14:xfrm>
            <a:off x="7327800" y="18821060"/>
            <a:ext cx="360" cy="360"/>
          </xdr14:xfrm>
        </xdr:contentPart>
      </mc:Choice>
      <mc:Fallback xmlns="">
        <xdr:pic>
          <xdr:nvPicPr>
            <xdr:cNvPr id="9" name="Ink 8">
              <a:extLst>
                <a:ext uri="{FF2B5EF4-FFF2-40B4-BE49-F238E27FC236}">
                  <a16:creationId xmlns:a16="http://schemas.microsoft.com/office/drawing/2014/main" id="{7F3F6D1E-8A67-4B1F-8656-FD1D9FE723AC}"/>
                </a:ext>
              </a:extLst>
            </xdr:cNvPr>
            <xdr:cNvPicPr/>
          </xdr:nvPicPr>
          <xdr:blipFill>
            <a:blip xmlns:r="http://schemas.openxmlformats.org/officeDocument/2006/relationships" r:embed="rId4"/>
            <a:stretch>
              <a:fillRect/>
            </a:stretch>
          </xdr:blipFill>
          <xdr:spPr>
            <a:xfrm>
              <a:off x="7318800" y="18812060"/>
              <a:ext cx="18000" cy="18000"/>
            </a:xfrm>
            <a:prstGeom prst="rect">
              <a:avLst/>
            </a:prstGeom>
          </xdr:spPr>
        </xdr:pic>
      </mc:Fallback>
    </mc:AlternateContent>
    <xdr:clientData/>
  </xdr:twoCellAnchor>
  <xdr:twoCellAnchor editAs="oneCell">
    <xdr:from>
      <xdr:col>17</xdr:col>
      <xdr:colOff>177800</xdr:colOff>
      <xdr:row>98</xdr:row>
      <xdr:rowOff>641080</xdr:rowOff>
    </xdr:from>
    <xdr:to>
      <xdr:col>17</xdr:col>
      <xdr:colOff>178160</xdr:colOff>
      <xdr:row>98</xdr:row>
      <xdr:rowOff>641440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10" name="Ink 9">
              <a:extLst>
                <a:ext uri="{FF2B5EF4-FFF2-40B4-BE49-F238E27FC236}">
                  <a16:creationId xmlns:a16="http://schemas.microsoft.com/office/drawing/2014/main" id="{D61ECEEB-8655-4FA2-A12B-8D9443B04140}"/>
                </a:ext>
              </a:extLst>
            </xdr14:cNvPr>
            <xdr14:cNvContentPartPr/>
          </xdr14:nvContentPartPr>
          <xdr14:nvPr macro=""/>
          <xdr14:xfrm>
            <a:off x="9144000" y="18789380"/>
            <a:ext cx="360" cy="360"/>
          </xdr14:xfrm>
        </xdr:contentPart>
      </mc:Choice>
      <mc:Fallback xmlns="">
        <xdr:pic>
          <xdr:nvPicPr>
            <xdr:cNvPr id="10" name="Ink 9">
              <a:extLst>
                <a:ext uri="{FF2B5EF4-FFF2-40B4-BE49-F238E27FC236}">
                  <a16:creationId xmlns:a16="http://schemas.microsoft.com/office/drawing/2014/main" id="{D61ECEEB-8655-4FA2-A12B-8D9443B04140}"/>
                </a:ext>
              </a:extLst>
            </xdr:cNvPr>
            <xdr:cNvPicPr/>
          </xdr:nvPicPr>
          <xdr:blipFill>
            <a:blip xmlns:r="http://schemas.openxmlformats.org/officeDocument/2006/relationships" r:embed="rId4"/>
            <a:stretch>
              <a:fillRect/>
            </a:stretch>
          </xdr:blipFill>
          <xdr:spPr>
            <a:xfrm>
              <a:off x="9135000" y="18780380"/>
              <a:ext cx="18000" cy="18000"/>
            </a:xfrm>
            <a:prstGeom prst="rect">
              <a:avLst/>
            </a:prstGeom>
          </xdr:spPr>
        </xdr:pic>
      </mc:Fallback>
    </mc:AlternateContent>
    <xdr:clientData/>
  </xdr:twoCellAnchor>
  <xdr:twoCellAnchor editAs="oneCell">
    <xdr:from>
      <xdr:col>12</xdr:col>
      <xdr:colOff>234440</xdr:colOff>
      <xdr:row>14</xdr:row>
      <xdr:rowOff>482290</xdr:rowOff>
    </xdr:from>
    <xdr:to>
      <xdr:col>12</xdr:col>
      <xdr:colOff>234800</xdr:colOff>
      <xdr:row>14</xdr:row>
      <xdr:rowOff>482650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11" name="Ink 10">
              <a:extLst>
                <a:ext uri="{FF2B5EF4-FFF2-40B4-BE49-F238E27FC236}">
                  <a16:creationId xmlns:a16="http://schemas.microsoft.com/office/drawing/2014/main" id="{41CB8E09-E16B-43FC-B33C-086DAE274893}"/>
                </a:ext>
              </a:extLst>
            </xdr14:cNvPr>
            <xdr14:cNvContentPartPr/>
          </xdr14:nvContentPartPr>
          <xdr14:nvPr macro=""/>
          <xdr14:xfrm>
            <a:off x="6533640" y="2622240"/>
            <a:ext cx="360" cy="360"/>
          </xdr14:xfrm>
        </xdr:contentPart>
      </mc:Choice>
      <mc:Fallback xmlns="">
        <xdr:pic>
          <xdr:nvPicPr>
            <xdr:cNvPr id="11" name="Ink 10">
              <a:extLst>
                <a:ext uri="{FF2B5EF4-FFF2-40B4-BE49-F238E27FC236}">
                  <a16:creationId xmlns:a16="http://schemas.microsoft.com/office/drawing/2014/main" id="{41CB8E09-E16B-43FC-B33C-086DAE274893}"/>
                </a:ext>
              </a:extLst>
            </xdr:cNvPr>
            <xdr:cNvPicPr/>
          </xdr:nvPicPr>
          <xdr:blipFill>
            <a:blip xmlns:r="http://schemas.openxmlformats.org/officeDocument/2006/relationships" r:embed="rId4"/>
            <a:stretch>
              <a:fillRect/>
            </a:stretch>
          </xdr:blipFill>
          <xdr:spPr>
            <a:xfrm>
              <a:off x="6525000" y="2613240"/>
              <a:ext cx="18000" cy="18000"/>
            </a:xfrm>
            <a:prstGeom prst="rect">
              <a:avLst/>
            </a:prstGeom>
          </xdr:spPr>
        </xdr:pic>
      </mc:Fallback>
    </mc:AlternateContent>
    <xdr:clientData/>
  </xdr:twoCellAnchor>
</xdr:wsDr>
</file>

<file path=xl/drawings/drawing13.xml><?xml version="1.0" encoding="utf-8"?>
<xdr:wsDr xmlns:xdr="http://schemas.openxmlformats.org/drawingml/2006/spreadsheetDrawing" xmlns:a="http://schemas.openxmlformats.org/drawingml/2006/main">
  <xdr:twoCellAnchor>
    <xdr:from>
      <xdr:col>12</xdr:col>
      <xdr:colOff>410951</xdr:colOff>
      <xdr:row>61</xdr:row>
      <xdr:rowOff>127604</xdr:rowOff>
    </xdr:from>
    <xdr:to>
      <xdr:col>14</xdr:col>
      <xdr:colOff>121218</xdr:colOff>
      <xdr:row>63</xdr:row>
      <xdr:rowOff>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500-000002000000}"/>
            </a:ext>
          </a:extLst>
        </xdr:cNvPr>
        <xdr:cNvSpPr/>
      </xdr:nvSpPr>
      <xdr:spPr>
        <a:xfrm>
          <a:off x="6552671" y="10567004"/>
          <a:ext cx="533227" cy="270511"/>
        </a:xfrm>
        <a:prstGeom prst="round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MY" sz="900" b="1" i="0">
              <a:solidFill>
                <a:srgbClr val="FF0000"/>
              </a:solidFill>
              <a:latin typeface="Calibri Light" panose="020F0302020204030204" pitchFamily="34" charset="0"/>
              <a:cs typeface="Calibri Light" panose="020F0302020204030204" pitchFamily="34" charset="0"/>
            </a:rPr>
            <a:t>BACK</a:t>
          </a:r>
        </a:p>
      </xdr:txBody>
    </xdr:sp>
    <xdr:clientData/>
  </xdr:twoCellAnchor>
  <xdr:twoCellAnchor>
    <xdr:from>
      <xdr:col>0</xdr:col>
      <xdr:colOff>0</xdr:colOff>
      <xdr:row>61</xdr:row>
      <xdr:rowOff>93737</xdr:rowOff>
    </xdr:from>
    <xdr:to>
      <xdr:col>2</xdr:col>
      <xdr:colOff>36200</xdr:colOff>
      <xdr:row>62</xdr:row>
      <xdr:rowOff>184754</xdr:rowOff>
    </xdr:to>
    <xdr:sp macro="[0]!PPrint1" textlink="">
      <xdr:nvSpPr>
        <xdr:cNvPr id="3" name="Rounded Rectangle 2">
          <a:extLst>
            <a:ext uri="{FF2B5EF4-FFF2-40B4-BE49-F238E27FC236}">
              <a16:creationId xmlns:a16="http://schemas.microsoft.com/office/drawing/2014/main" id="{00000000-0008-0000-1500-000003000000}"/>
            </a:ext>
          </a:extLst>
        </xdr:cNvPr>
        <xdr:cNvSpPr/>
      </xdr:nvSpPr>
      <xdr:spPr>
        <a:xfrm>
          <a:off x="0" y="11041137"/>
          <a:ext cx="468000" cy="277284"/>
        </a:xfrm>
        <a:prstGeom prst="round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MY" sz="900" b="1" i="0">
              <a:solidFill>
                <a:srgbClr val="FF0000"/>
              </a:solidFill>
              <a:latin typeface="Calibri Light" panose="020F0302020204030204" pitchFamily="34" charset="0"/>
              <a:cs typeface="Calibri Light" panose="020F0302020204030204" pitchFamily="34" charset="0"/>
            </a:rPr>
            <a:t>PRINT</a:t>
          </a:r>
        </a:p>
      </xdr:txBody>
    </xdr:sp>
    <xdr:clientData/>
  </xdr:twoCellAnchor>
  <xdr:twoCellAnchor>
    <xdr:from>
      <xdr:col>12</xdr:col>
      <xdr:colOff>397407</xdr:colOff>
      <xdr:row>0</xdr:row>
      <xdr:rowOff>9068</xdr:rowOff>
    </xdr:from>
    <xdr:to>
      <xdr:col>14</xdr:col>
      <xdr:colOff>107674</xdr:colOff>
      <xdr:row>4</xdr:row>
      <xdr:rowOff>118530</xdr:rowOff>
    </xdr:to>
    <xdr:sp macro="" textlink="">
      <xdr:nvSpPr>
        <xdr:cNvPr id="4" name="Rounded Rectangle 3">
          <a:hlinkClick xmlns:r="http://schemas.openxmlformats.org/officeDocument/2006/relationships" r:id="rId1"/>
          <a:extLst>
            <a:ext uri="{FF2B5EF4-FFF2-40B4-BE49-F238E27FC236}">
              <a16:creationId xmlns:a16="http://schemas.microsoft.com/office/drawing/2014/main" id="{00000000-0008-0000-1500-000004000000}"/>
            </a:ext>
          </a:extLst>
        </xdr:cNvPr>
        <xdr:cNvSpPr/>
      </xdr:nvSpPr>
      <xdr:spPr>
        <a:xfrm>
          <a:off x="7204607" y="9068"/>
          <a:ext cx="607734" cy="244929"/>
        </a:xfrm>
        <a:prstGeom prst="round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MY" sz="900" b="1" i="0">
              <a:solidFill>
                <a:srgbClr val="FF0000"/>
              </a:solidFill>
              <a:latin typeface="Calibri Light" panose="020F0302020204030204" pitchFamily="34" charset="0"/>
              <a:cs typeface="Calibri Light" panose="020F0302020204030204" pitchFamily="34" charset="0"/>
            </a:rPr>
            <a:t>BACK</a:t>
          </a:r>
        </a:p>
      </xdr:txBody>
    </xdr:sp>
    <xdr:clientData/>
  </xdr:twoCellAnchor>
  <xdr:twoCellAnchor>
    <xdr:from>
      <xdr:col>12</xdr:col>
      <xdr:colOff>410951</xdr:colOff>
      <xdr:row>61</xdr:row>
      <xdr:rowOff>127604</xdr:rowOff>
    </xdr:from>
    <xdr:to>
      <xdr:col>14</xdr:col>
      <xdr:colOff>121218</xdr:colOff>
      <xdr:row>63</xdr:row>
      <xdr:rowOff>32355</xdr:rowOff>
    </xdr:to>
    <xdr:sp macro="" textlink="">
      <xdr:nvSpPr>
        <xdr:cNvPr id="5" name="Rounded Rectangle 4">
          <a:hlinkClick xmlns:r="http://schemas.openxmlformats.org/officeDocument/2006/relationships" r:id="rId1"/>
          <a:extLst>
            <a:ext uri="{FF2B5EF4-FFF2-40B4-BE49-F238E27FC236}">
              <a16:creationId xmlns:a16="http://schemas.microsoft.com/office/drawing/2014/main" id="{00000000-0008-0000-1500-000005000000}"/>
            </a:ext>
          </a:extLst>
        </xdr:cNvPr>
        <xdr:cNvSpPr/>
      </xdr:nvSpPr>
      <xdr:spPr>
        <a:xfrm>
          <a:off x="6773651" y="11284554"/>
          <a:ext cx="554817" cy="273051"/>
        </a:xfrm>
        <a:prstGeom prst="round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MY" sz="900" b="1" i="0">
              <a:solidFill>
                <a:srgbClr val="FF0000"/>
              </a:solidFill>
              <a:latin typeface="Calibri Light" panose="020F0302020204030204" pitchFamily="34" charset="0"/>
              <a:cs typeface="Calibri Light" panose="020F0302020204030204" pitchFamily="34" charset="0"/>
            </a:rPr>
            <a:t>BACK</a:t>
          </a:r>
        </a:p>
      </xdr:txBody>
    </xdr:sp>
    <xdr:clientData/>
  </xdr:twoCellAnchor>
  <xdr:twoCellAnchor>
    <xdr:from>
      <xdr:col>0</xdr:col>
      <xdr:colOff>0</xdr:colOff>
      <xdr:row>61</xdr:row>
      <xdr:rowOff>93737</xdr:rowOff>
    </xdr:from>
    <xdr:to>
      <xdr:col>2</xdr:col>
      <xdr:colOff>71760</xdr:colOff>
      <xdr:row>63</xdr:row>
      <xdr:rowOff>4645</xdr:rowOff>
    </xdr:to>
    <xdr:sp macro="[0]!PPrint" textlink="">
      <xdr:nvSpPr>
        <xdr:cNvPr id="6" name="Rounded Rectangle 5">
          <a:extLst>
            <a:ext uri="{FF2B5EF4-FFF2-40B4-BE49-F238E27FC236}">
              <a16:creationId xmlns:a16="http://schemas.microsoft.com/office/drawing/2014/main" id="{00000000-0008-0000-1500-000006000000}"/>
            </a:ext>
          </a:extLst>
        </xdr:cNvPr>
        <xdr:cNvSpPr/>
      </xdr:nvSpPr>
      <xdr:spPr>
        <a:xfrm>
          <a:off x="0" y="11250687"/>
          <a:ext cx="516260" cy="279208"/>
        </a:xfrm>
        <a:prstGeom prst="round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MY" sz="900" b="1" i="0">
              <a:solidFill>
                <a:srgbClr val="FF0000"/>
              </a:solidFill>
              <a:latin typeface="Calibri Light" panose="020F0302020204030204" pitchFamily="34" charset="0"/>
              <a:cs typeface="Calibri Light" panose="020F0302020204030204" pitchFamily="34" charset="0"/>
            </a:rPr>
            <a:t>PRINT</a:t>
          </a:r>
        </a:p>
      </xdr:txBody>
    </xdr:sp>
    <xdr:clientData/>
  </xdr:twoCellAnchor>
  <xdr:oneCellAnchor>
    <xdr:from>
      <xdr:col>6</xdr:col>
      <xdr:colOff>534667</xdr:colOff>
      <xdr:row>67</xdr:row>
      <xdr:rowOff>137375</xdr:rowOff>
    </xdr:from>
    <xdr:ext cx="486928" cy="264560"/>
    <xdr:sp macro="" textlink="">
      <xdr:nvSpPr>
        <xdr:cNvPr id="7" name="TextBox 6">
          <a:hlinkClick xmlns:r="http://schemas.openxmlformats.org/officeDocument/2006/relationships" r:id="rId2"/>
          <a:extLst>
            <a:ext uri="{FF2B5EF4-FFF2-40B4-BE49-F238E27FC236}">
              <a16:creationId xmlns:a16="http://schemas.microsoft.com/office/drawing/2014/main" id="{00000000-0008-0000-1500-000007000000}"/>
            </a:ext>
          </a:extLst>
        </xdr:cNvPr>
        <xdr:cNvSpPr txBox="1"/>
      </xdr:nvSpPr>
      <xdr:spPr>
        <a:xfrm>
          <a:off x="3430267" y="12399225"/>
          <a:ext cx="4869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MY" sz="1100" u="sng">
              <a:solidFill>
                <a:srgbClr val="FF0000"/>
              </a:solidFill>
            </a:rPr>
            <a:t>HERE</a:t>
          </a:r>
        </a:p>
      </xdr:txBody>
    </xdr:sp>
    <xdr:clientData/>
  </xdr:oneCellAnchor>
  <xdr:oneCellAnchor>
    <xdr:from>
      <xdr:col>4</xdr:col>
      <xdr:colOff>554565</xdr:colOff>
      <xdr:row>95</xdr:row>
      <xdr:rowOff>148161</xdr:rowOff>
    </xdr:from>
    <xdr:ext cx="486928" cy="264560"/>
    <xdr:sp macro="" textlink="">
      <xdr:nvSpPr>
        <xdr:cNvPr id="8" name="TextBox 7">
          <a:hlinkClick xmlns:r="http://schemas.openxmlformats.org/officeDocument/2006/relationships" r:id="rId3"/>
          <a:extLst>
            <a:ext uri="{FF2B5EF4-FFF2-40B4-BE49-F238E27FC236}">
              <a16:creationId xmlns:a16="http://schemas.microsoft.com/office/drawing/2014/main" id="{00000000-0008-0000-1500-000008000000}"/>
            </a:ext>
          </a:extLst>
        </xdr:cNvPr>
        <xdr:cNvSpPr txBox="1"/>
      </xdr:nvSpPr>
      <xdr:spPr>
        <a:xfrm>
          <a:off x="2294465" y="17744011"/>
          <a:ext cx="4869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MY" sz="1100" u="sng">
              <a:solidFill>
                <a:srgbClr val="FF0000"/>
              </a:solidFill>
            </a:rPr>
            <a:t>HERE</a:t>
          </a: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15</xdr:col>
      <xdr:colOff>482264</xdr:colOff>
      <xdr:row>0</xdr:row>
      <xdr:rowOff>86535</xdr:rowOff>
    </xdr:from>
    <xdr:to>
      <xdr:col>16</xdr:col>
      <xdr:colOff>592664</xdr:colOff>
      <xdr:row>1</xdr:row>
      <xdr:rowOff>0</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1600-000002000000}"/>
            </a:ext>
          </a:extLst>
        </xdr:cNvPr>
        <xdr:cNvSpPr/>
      </xdr:nvSpPr>
      <xdr:spPr>
        <a:xfrm rot="10800000" flipV="1">
          <a:off x="9109797" y="86535"/>
          <a:ext cx="720000" cy="540000"/>
        </a:xfrm>
        <a:prstGeom prst="rightArrow">
          <a:avLst>
            <a:gd name="adj1" fmla="val 55374"/>
            <a:gd name="adj2" fmla="val 50000"/>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MY" sz="1100"/>
            <a:t>BACK</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510540</xdr:colOff>
      <xdr:row>0</xdr:row>
      <xdr:rowOff>38100</xdr:rowOff>
    </xdr:from>
    <xdr:to>
      <xdr:col>8</xdr:col>
      <xdr:colOff>11340</xdr:colOff>
      <xdr:row>3</xdr:row>
      <xdr:rowOff>0</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1700-000002000000}"/>
            </a:ext>
          </a:extLst>
        </xdr:cNvPr>
        <xdr:cNvSpPr/>
      </xdr:nvSpPr>
      <xdr:spPr>
        <a:xfrm rot="10800000" flipV="1">
          <a:off x="6842760" y="38100"/>
          <a:ext cx="720000" cy="540000"/>
        </a:xfrm>
        <a:prstGeom prst="rightArrow">
          <a:avLst>
            <a:gd name="adj1" fmla="val 55374"/>
            <a:gd name="adj2" fmla="val 50000"/>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MY" sz="1100"/>
            <a:t>BACK</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10665</xdr:colOff>
      <xdr:row>0</xdr:row>
      <xdr:rowOff>108033</xdr:rowOff>
    </xdr:from>
    <xdr:to>
      <xdr:col>2</xdr:col>
      <xdr:colOff>283965</xdr:colOff>
      <xdr:row>2</xdr:row>
      <xdr:rowOff>112433</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800-000002000000}"/>
            </a:ext>
          </a:extLst>
        </xdr:cNvPr>
        <xdr:cNvSpPr/>
      </xdr:nvSpPr>
      <xdr:spPr>
        <a:xfrm rot="10800000" flipV="1">
          <a:off x="137665" y="108033"/>
          <a:ext cx="540000" cy="360000"/>
        </a:xfrm>
        <a:prstGeom prst="round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MY" sz="1100">
              <a:solidFill>
                <a:sysClr val="windowText" lastClr="000000"/>
              </a:solidFill>
            </a:rPr>
            <a:t>BACK</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12</xdr:col>
      <xdr:colOff>510540</xdr:colOff>
      <xdr:row>0</xdr:row>
      <xdr:rowOff>45720</xdr:rowOff>
    </xdr:from>
    <xdr:to>
      <xdr:col>14</xdr:col>
      <xdr:colOff>11340</xdr:colOff>
      <xdr:row>3</xdr:row>
      <xdr:rowOff>37080</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1900-000002000000}"/>
            </a:ext>
          </a:extLst>
        </xdr:cNvPr>
        <xdr:cNvSpPr/>
      </xdr:nvSpPr>
      <xdr:spPr>
        <a:xfrm rot="10800000" flipV="1">
          <a:off x="7825740" y="45720"/>
          <a:ext cx="720000" cy="540000"/>
        </a:xfrm>
        <a:prstGeom prst="rightArrow">
          <a:avLst>
            <a:gd name="adj1" fmla="val 55374"/>
            <a:gd name="adj2" fmla="val 50000"/>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MY" sz="1100"/>
            <a:t>BACK</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6</xdr:col>
      <xdr:colOff>510540</xdr:colOff>
      <xdr:row>0</xdr:row>
      <xdr:rowOff>38100</xdr:rowOff>
    </xdr:from>
    <xdr:to>
      <xdr:col>8</xdr:col>
      <xdr:colOff>11340</xdr:colOff>
      <xdr:row>3</xdr:row>
      <xdr:rowOff>29460</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1A00-000002000000}"/>
            </a:ext>
          </a:extLst>
        </xdr:cNvPr>
        <xdr:cNvSpPr/>
      </xdr:nvSpPr>
      <xdr:spPr>
        <a:xfrm rot="10800000" flipV="1">
          <a:off x="6924040" y="38100"/>
          <a:ext cx="720000" cy="543810"/>
        </a:xfrm>
        <a:prstGeom prst="rightArrow">
          <a:avLst>
            <a:gd name="adj1" fmla="val 55374"/>
            <a:gd name="adj2" fmla="val 50000"/>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MY" sz="1100"/>
            <a:t>BACK</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15</xdr:col>
      <xdr:colOff>502920</xdr:colOff>
      <xdr:row>0</xdr:row>
      <xdr:rowOff>76200</xdr:rowOff>
    </xdr:from>
    <xdr:to>
      <xdr:col>17</xdr:col>
      <xdr:colOff>3720</xdr:colOff>
      <xdr:row>3</xdr:row>
      <xdr:rowOff>67560</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1B00-000002000000}"/>
            </a:ext>
          </a:extLst>
        </xdr:cNvPr>
        <xdr:cNvSpPr/>
      </xdr:nvSpPr>
      <xdr:spPr>
        <a:xfrm rot="10800000" flipV="1">
          <a:off x="7757160" y="76200"/>
          <a:ext cx="720000" cy="540000"/>
        </a:xfrm>
        <a:prstGeom prst="rightArrow">
          <a:avLst>
            <a:gd name="adj1" fmla="val 55374"/>
            <a:gd name="adj2" fmla="val 50000"/>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MY" sz="1100"/>
            <a:t>BACK</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502920</xdr:colOff>
      <xdr:row>0</xdr:row>
      <xdr:rowOff>0</xdr:rowOff>
    </xdr:from>
    <xdr:to>
      <xdr:col>7</xdr:col>
      <xdr:colOff>3720</xdr:colOff>
      <xdr:row>4</xdr:row>
      <xdr:rowOff>67560</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1C00-000002000000}"/>
            </a:ext>
          </a:extLst>
        </xdr:cNvPr>
        <xdr:cNvSpPr/>
      </xdr:nvSpPr>
      <xdr:spPr>
        <a:xfrm rot="10800000" flipV="1">
          <a:off x="5737860" y="76200"/>
          <a:ext cx="720000" cy="540000"/>
        </a:xfrm>
        <a:prstGeom prst="rightArrow">
          <a:avLst>
            <a:gd name="adj1" fmla="val 55374"/>
            <a:gd name="adj2" fmla="val 50000"/>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MY" sz="1100"/>
            <a:t>BACK</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6</xdr:col>
      <xdr:colOff>510540</xdr:colOff>
      <xdr:row>0</xdr:row>
      <xdr:rowOff>76200</xdr:rowOff>
    </xdr:from>
    <xdr:to>
      <xdr:col>8</xdr:col>
      <xdr:colOff>11340</xdr:colOff>
      <xdr:row>3</xdr:row>
      <xdr:rowOff>67560</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1D00-000002000000}"/>
            </a:ext>
          </a:extLst>
        </xdr:cNvPr>
        <xdr:cNvSpPr/>
      </xdr:nvSpPr>
      <xdr:spPr>
        <a:xfrm rot="10800000" flipV="1">
          <a:off x="6530340" y="76200"/>
          <a:ext cx="720000" cy="540000"/>
        </a:xfrm>
        <a:prstGeom prst="rightArrow">
          <a:avLst>
            <a:gd name="adj1" fmla="val 55374"/>
            <a:gd name="adj2" fmla="val 50000"/>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MY" sz="1100"/>
            <a:t>BACK</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6</xdr:col>
      <xdr:colOff>502920</xdr:colOff>
      <xdr:row>0</xdr:row>
      <xdr:rowOff>53340</xdr:rowOff>
    </xdr:from>
    <xdr:to>
      <xdr:col>8</xdr:col>
      <xdr:colOff>3720</xdr:colOff>
      <xdr:row>3</xdr:row>
      <xdr:rowOff>44700</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1E00-000002000000}"/>
            </a:ext>
          </a:extLst>
        </xdr:cNvPr>
        <xdr:cNvSpPr/>
      </xdr:nvSpPr>
      <xdr:spPr>
        <a:xfrm rot="10800000" flipV="1">
          <a:off x="5349240" y="53340"/>
          <a:ext cx="720000" cy="540000"/>
        </a:xfrm>
        <a:prstGeom prst="rightArrow">
          <a:avLst>
            <a:gd name="adj1" fmla="val 55374"/>
            <a:gd name="adj2" fmla="val 50000"/>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MY" sz="1100"/>
            <a:t>BACK</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3</xdr:col>
      <xdr:colOff>882650</xdr:colOff>
      <xdr:row>4</xdr:row>
      <xdr:rowOff>139700</xdr:rowOff>
    </xdr:from>
    <xdr:to>
      <xdr:col>3</xdr:col>
      <xdr:colOff>1479550</xdr:colOff>
      <xdr:row>4</xdr:row>
      <xdr:rowOff>596900</xdr:rowOff>
    </xdr:to>
    <xdr:sp macro="" textlink="">
      <xdr:nvSpPr>
        <xdr:cNvPr id="23573" name="Text Box 2">
          <a:extLst>
            <a:ext uri="{FF2B5EF4-FFF2-40B4-BE49-F238E27FC236}">
              <a16:creationId xmlns:a16="http://schemas.microsoft.com/office/drawing/2014/main" id="{DBC7957C-90F9-4ADA-9F00-7221D65DFDF3}"/>
            </a:ext>
          </a:extLst>
        </xdr:cNvPr>
        <xdr:cNvSpPr txBox="1">
          <a:spLocks noChangeArrowheads="1"/>
        </xdr:cNvSpPr>
      </xdr:nvSpPr>
      <xdr:spPr bwMode="auto">
        <a:xfrm rot="10800000" flipV="1">
          <a:off x="3810000" y="2368550"/>
          <a:ext cx="5969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2400" b="1" i="0" u="none" strike="noStrike" baseline="0">
              <a:solidFill>
                <a:srgbClr val="000000"/>
              </a:solidFill>
              <a:latin typeface="Calibri"/>
              <a:cs typeface="Calibri"/>
            </a:rPr>
            <a:t>√</a:t>
          </a:r>
        </a:p>
      </xdr:txBody>
    </xdr:sp>
    <xdr:clientData/>
  </xdr:twoCellAnchor>
  <xdr:twoCellAnchor>
    <xdr:from>
      <xdr:col>5</xdr:col>
      <xdr:colOff>783166</xdr:colOff>
      <xdr:row>5</xdr:row>
      <xdr:rowOff>19050</xdr:rowOff>
    </xdr:from>
    <xdr:to>
      <xdr:col>5</xdr:col>
      <xdr:colOff>1316566</xdr:colOff>
      <xdr:row>5</xdr:row>
      <xdr:rowOff>531284</xdr:rowOff>
    </xdr:to>
    <xdr:sp macro="" textlink="">
      <xdr:nvSpPr>
        <xdr:cNvPr id="23568" name="Text Box 16">
          <a:extLst>
            <a:ext uri="{FF2B5EF4-FFF2-40B4-BE49-F238E27FC236}">
              <a16:creationId xmlns:a16="http://schemas.microsoft.com/office/drawing/2014/main" id="{A33F5E2D-BE28-4725-BE47-47C3A3502589}"/>
            </a:ext>
          </a:extLst>
        </xdr:cNvPr>
        <xdr:cNvSpPr txBox="1">
          <a:spLocks noChangeArrowheads="1"/>
        </xdr:cNvSpPr>
      </xdr:nvSpPr>
      <xdr:spPr bwMode="auto">
        <a:xfrm rot="10800000" flipV="1">
          <a:off x="7662333" y="2559050"/>
          <a:ext cx="533400" cy="5122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2400" b="1" i="0" u="none" strike="noStrike" baseline="0">
              <a:solidFill>
                <a:srgbClr val="000000"/>
              </a:solidFill>
              <a:latin typeface="Calibri"/>
              <a:cs typeface="Calibri"/>
            </a:rPr>
            <a:t>√</a:t>
          </a:r>
        </a:p>
      </xdr:txBody>
    </xdr:sp>
    <xdr:clientData/>
  </xdr:twoCellAnchor>
  <xdr:twoCellAnchor>
    <xdr:from>
      <xdr:col>5</xdr:col>
      <xdr:colOff>778934</xdr:colOff>
      <xdr:row>6</xdr:row>
      <xdr:rowOff>40219</xdr:rowOff>
    </xdr:from>
    <xdr:to>
      <xdr:col>5</xdr:col>
      <xdr:colOff>1299634</xdr:colOff>
      <xdr:row>7</xdr:row>
      <xdr:rowOff>21169</xdr:rowOff>
    </xdr:to>
    <xdr:sp macro="" textlink="">
      <xdr:nvSpPr>
        <xdr:cNvPr id="23567" name="Text Box 15">
          <a:extLst>
            <a:ext uri="{FF2B5EF4-FFF2-40B4-BE49-F238E27FC236}">
              <a16:creationId xmlns:a16="http://schemas.microsoft.com/office/drawing/2014/main" id="{756A9DE5-2185-4890-81DD-D850A76ADCA1}"/>
            </a:ext>
          </a:extLst>
        </xdr:cNvPr>
        <xdr:cNvSpPr txBox="1">
          <a:spLocks noChangeArrowheads="1"/>
        </xdr:cNvSpPr>
      </xdr:nvSpPr>
      <xdr:spPr bwMode="auto">
        <a:xfrm rot="10800000" flipV="1">
          <a:off x="7658101" y="3130552"/>
          <a:ext cx="520700" cy="488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2400" b="1" i="0" u="none" strike="noStrike" baseline="0">
              <a:solidFill>
                <a:srgbClr val="000000"/>
              </a:solidFill>
              <a:latin typeface="Calibri"/>
              <a:cs typeface="Calibri"/>
            </a:rPr>
            <a:t>√</a:t>
          </a:r>
        </a:p>
      </xdr:txBody>
    </xdr:sp>
    <xdr:clientData/>
  </xdr:twoCellAnchor>
  <xdr:twoCellAnchor>
    <xdr:from>
      <xdr:col>5</xdr:col>
      <xdr:colOff>1460499</xdr:colOff>
      <xdr:row>10</xdr:row>
      <xdr:rowOff>56444</xdr:rowOff>
    </xdr:from>
    <xdr:to>
      <xdr:col>6</xdr:col>
      <xdr:colOff>74083</xdr:colOff>
      <xdr:row>13</xdr:row>
      <xdr:rowOff>0</xdr:rowOff>
    </xdr:to>
    <xdr:sp macro="" textlink="">
      <xdr:nvSpPr>
        <xdr:cNvPr id="3" name="Arrow: Left 2">
          <a:hlinkClick xmlns:r="http://schemas.openxmlformats.org/officeDocument/2006/relationships" r:id="rId1"/>
          <a:extLst>
            <a:ext uri="{FF2B5EF4-FFF2-40B4-BE49-F238E27FC236}">
              <a16:creationId xmlns:a16="http://schemas.microsoft.com/office/drawing/2014/main" id="{FFC0F709-E62A-4E04-8294-794AEC07FE82}"/>
            </a:ext>
          </a:extLst>
        </xdr:cNvPr>
        <xdr:cNvSpPr/>
      </xdr:nvSpPr>
      <xdr:spPr>
        <a:xfrm>
          <a:off x="10382249" y="5009444"/>
          <a:ext cx="656167" cy="515056"/>
        </a:xfrm>
        <a:prstGeom prst="lef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MY" sz="1100">
              <a:solidFill>
                <a:schemeClr val="bg1"/>
              </a:solidFill>
            </a:rPr>
            <a:t>BACK</a:t>
          </a:r>
        </a:p>
      </xdr:txBody>
    </xdr:sp>
    <xdr:clientData/>
  </xdr:twoCellAnchor>
  <xdr:twoCellAnchor>
    <xdr:from>
      <xdr:col>4</xdr:col>
      <xdr:colOff>857250</xdr:colOff>
      <xdr:row>7</xdr:row>
      <xdr:rowOff>52916</xdr:rowOff>
    </xdr:from>
    <xdr:to>
      <xdr:col>4</xdr:col>
      <xdr:colOff>1454150</xdr:colOff>
      <xdr:row>7</xdr:row>
      <xdr:rowOff>472016</xdr:rowOff>
    </xdr:to>
    <xdr:sp macro="" textlink="">
      <xdr:nvSpPr>
        <xdr:cNvPr id="13" name="Text Box 20">
          <a:extLst>
            <a:ext uri="{FF2B5EF4-FFF2-40B4-BE49-F238E27FC236}">
              <a16:creationId xmlns:a16="http://schemas.microsoft.com/office/drawing/2014/main" id="{94ECF778-0162-4F1C-8AD6-F8E2846E4FE4}"/>
            </a:ext>
          </a:extLst>
        </xdr:cNvPr>
        <xdr:cNvSpPr txBox="1">
          <a:spLocks noChangeArrowheads="1"/>
        </xdr:cNvSpPr>
      </xdr:nvSpPr>
      <xdr:spPr bwMode="auto">
        <a:xfrm rot="10800000" flipV="1">
          <a:off x="5693833" y="3651249"/>
          <a:ext cx="5969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2400" b="1" i="0" u="none" strike="noStrike" baseline="0">
              <a:solidFill>
                <a:srgbClr val="000000"/>
              </a:solidFill>
              <a:latin typeface="Calibri"/>
              <a:cs typeface="Calibri"/>
            </a:rPr>
            <a:t>√</a:t>
          </a:r>
        </a:p>
      </xdr:txBody>
    </xdr:sp>
    <xdr:clientData/>
  </xdr:twoCellAnchor>
  <xdr:twoCellAnchor>
    <xdr:from>
      <xdr:col>4</xdr:col>
      <xdr:colOff>857250</xdr:colOff>
      <xdr:row>8</xdr:row>
      <xdr:rowOff>74083</xdr:rowOff>
    </xdr:from>
    <xdr:to>
      <xdr:col>4</xdr:col>
      <xdr:colOff>1454150</xdr:colOff>
      <xdr:row>8</xdr:row>
      <xdr:rowOff>493183</xdr:rowOff>
    </xdr:to>
    <xdr:sp macro="" textlink="">
      <xdr:nvSpPr>
        <xdr:cNvPr id="14" name="Text Box 20">
          <a:extLst>
            <a:ext uri="{FF2B5EF4-FFF2-40B4-BE49-F238E27FC236}">
              <a16:creationId xmlns:a16="http://schemas.microsoft.com/office/drawing/2014/main" id="{2516F83B-8812-408E-94DF-67C66AD3E00F}"/>
            </a:ext>
          </a:extLst>
        </xdr:cNvPr>
        <xdr:cNvSpPr txBox="1">
          <a:spLocks noChangeArrowheads="1"/>
        </xdr:cNvSpPr>
      </xdr:nvSpPr>
      <xdr:spPr bwMode="auto">
        <a:xfrm rot="10800000" flipV="1">
          <a:off x="5693833" y="4222750"/>
          <a:ext cx="5969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MY" sz="2400" b="1" i="0" u="none" strike="noStrike" baseline="0">
              <a:solidFill>
                <a:srgbClr val="000000"/>
              </a:solidFill>
              <a:latin typeface="Calibri"/>
              <a:cs typeface="Calibri"/>
            </a:rPr>
            <a:t>√</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10</xdr:col>
      <xdr:colOff>6400</xdr:colOff>
      <xdr:row>0</xdr:row>
      <xdr:rowOff>48310</xdr:rowOff>
    </xdr:from>
    <xdr:to>
      <xdr:col>11</xdr:col>
      <xdr:colOff>8800</xdr:colOff>
      <xdr:row>2</xdr:row>
      <xdr:rowOff>112010</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2100-000002000000}"/>
            </a:ext>
          </a:extLst>
        </xdr:cNvPr>
        <xdr:cNvSpPr/>
      </xdr:nvSpPr>
      <xdr:spPr>
        <a:xfrm rot="10800000" flipV="1">
          <a:off x="5765850" y="48310"/>
          <a:ext cx="612000" cy="432000"/>
        </a:xfrm>
        <a:prstGeom prst="rightArrow">
          <a:avLst>
            <a:gd name="adj1" fmla="val 55374"/>
            <a:gd name="adj2" fmla="val 50000"/>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MY" sz="1100"/>
            <a:t>BACK</a:t>
          </a:r>
        </a:p>
      </xdr:txBody>
    </xdr:sp>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19-09-20T20:22:49.215"/>
    </inkml:context>
    <inkml:brush xml:id="br0">
      <inkml:brushProperty name="width" value="0.05" units="cm"/>
      <inkml:brushProperty name="height" value="0.05" units="cm"/>
      <inkml:brushProperty name="ignorePressure" value="1"/>
    </inkml:brush>
  </inkml:definitions>
  <inkml:trace contextRef="#ctx0" brushRef="#br0">0 0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19-09-20T20:22:51.468"/>
    </inkml:context>
    <inkml:brush xml:id="br0">
      <inkml:brushProperty name="width" value="0.05" units="cm"/>
      <inkml:brushProperty name="height" value="0.05" units="cm"/>
      <inkml:brushProperty name="ignorePressure" value="1"/>
    </inkml:brush>
  </inkml:definitions>
  <inkml:trace contextRef="#ctx0" brushRef="#br0">0 0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19-09-20T20:22:55.953"/>
    </inkml:context>
    <inkml:brush xml:id="br0">
      <inkml:brushProperty name="width" value="0.05" units="cm"/>
      <inkml:brushProperty name="height" value="0.05" units="cm"/>
      <inkml:brushProperty name="ignorePressure" value="1"/>
    </inkml:brush>
  </inkml:definitions>
  <inkml:trace contextRef="#ctx0" brushRef="#br0">0 0</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19-09-20T20:23:05.120"/>
    </inkml:context>
    <inkml:brush xml:id="br0">
      <inkml:brushProperty name="width" value="0.05" units="cm"/>
      <inkml:brushProperty name="height" value="0.05" units="cm"/>
      <inkml:brushProperty name="ignorePressure" value="1"/>
    </inkml:brush>
  </inkml:definitions>
  <inkml:trace contextRef="#ctx0" brushRef="#br0">1 0</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nadzy65@gmail.com" TargetMode="External"/><Relationship Id="rId1" Type="http://schemas.openxmlformats.org/officeDocument/2006/relationships/hyperlink" Target="mailto:mnmy@UiTM"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D1:CC100"/>
  <sheetViews>
    <sheetView showGridLines="0" showRowColHeaders="0" tabSelected="1" zoomScale="80" zoomScaleNormal="80" zoomScaleSheetLayoutView="40" workbookViewId="0">
      <selection activeCell="AM13" sqref="AM13"/>
    </sheetView>
  </sheetViews>
  <sheetFormatPr defaultRowHeight="14.4" x14ac:dyDescent="0.3"/>
  <cols>
    <col min="1" max="1" width="9.109375" customWidth="1"/>
    <col min="3" max="3" width="6.109375" customWidth="1"/>
    <col min="4" max="5" width="1.109375" customWidth="1"/>
    <col min="6" max="6" width="7.44140625" customWidth="1"/>
    <col min="7" max="7" width="7.88671875" customWidth="1"/>
    <col min="8" max="8" width="11.44140625" customWidth="1"/>
    <col min="9" max="9" width="6.44140625" customWidth="1"/>
    <col min="10" max="10" width="4.44140625" customWidth="1"/>
    <col min="11" max="11" width="8.44140625" customWidth="1"/>
    <col min="12" max="12" width="1.5546875" customWidth="1"/>
    <col min="13" max="13" width="8.44140625" customWidth="1"/>
    <col min="14" max="14" width="2.88671875" customWidth="1"/>
    <col min="15" max="15" width="8.44140625" customWidth="1"/>
    <col min="16" max="16" width="1.5546875" customWidth="1"/>
    <col min="17" max="17" width="8.44140625" customWidth="1"/>
    <col min="18" max="18" width="1.44140625" customWidth="1"/>
    <col min="19" max="19" width="8.44140625" customWidth="1"/>
    <col min="20" max="20" width="10.44140625" customWidth="1"/>
    <col min="21" max="21" width="5.5546875" customWidth="1"/>
    <col min="22" max="22" width="6.109375" style="6" customWidth="1"/>
    <col min="23" max="23" width="0.88671875" customWidth="1"/>
    <col min="24" max="24" width="9.44140625" customWidth="1"/>
    <col min="25" max="25" width="2.109375" customWidth="1"/>
    <col min="26" max="27" width="8.6640625" style="11"/>
    <col min="28" max="29" width="8.6640625" style="119" customWidth="1"/>
    <col min="30" max="38" width="8.88671875" style="119" customWidth="1"/>
    <col min="39" max="48" width="8.88671875" style="11" customWidth="1"/>
    <col min="49" max="54" width="8.6640625" style="11" customWidth="1"/>
    <col min="55" max="81" width="8.6640625" style="11"/>
  </cols>
  <sheetData>
    <row r="1" spans="4:36" x14ac:dyDescent="0.3">
      <c r="AE1" s="202" t="s">
        <v>123</v>
      </c>
    </row>
    <row r="2" spans="4:36" x14ac:dyDescent="0.3">
      <c r="L2" s="13" t="s">
        <v>987</v>
      </c>
    </row>
    <row r="3" spans="4:36" x14ac:dyDescent="0.3">
      <c r="K3" s="17" t="s">
        <v>736</v>
      </c>
    </row>
    <row r="4" spans="4:36" x14ac:dyDescent="0.3">
      <c r="L4" s="121" t="s">
        <v>587</v>
      </c>
    </row>
    <row r="5" spans="4:36" ht="6" customHeight="1" x14ac:dyDescent="0.3"/>
    <row r="6" spans="4:36" x14ac:dyDescent="0.3">
      <c r="F6" t="s">
        <v>124</v>
      </c>
      <c r="I6" s="336">
        <f>'Sheet4 (2)'!H7</f>
        <v>0</v>
      </c>
      <c r="J6" s="337"/>
      <c r="K6" s="337"/>
      <c r="L6" s="337"/>
      <c r="M6" s="337"/>
      <c r="N6" s="337"/>
      <c r="O6" s="337"/>
      <c r="P6" s="337"/>
      <c r="Q6" s="338"/>
    </row>
    <row r="7" spans="4:36" ht="6" customHeight="1" x14ac:dyDescent="0.3"/>
    <row r="8" spans="4:36" x14ac:dyDescent="0.3">
      <c r="F8" t="s">
        <v>125</v>
      </c>
      <c r="I8" s="336">
        <f>'Sheet4 (2)'!H24</f>
        <v>0</v>
      </c>
      <c r="J8" s="338"/>
    </row>
    <row r="9" spans="4:36" ht="6" customHeight="1" x14ac:dyDescent="0.3"/>
    <row r="10" spans="4:36" x14ac:dyDescent="0.3">
      <c r="F10" t="s">
        <v>126</v>
      </c>
      <c r="I10" s="336">
        <f>'Sheet4 (2)'!H17</f>
        <v>0</v>
      </c>
      <c r="J10" s="337"/>
      <c r="K10" s="337"/>
      <c r="L10" s="337"/>
      <c r="M10" s="337"/>
      <c r="N10" s="337"/>
      <c r="O10" s="337"/>
      <c r="P10" s="337"/>
      <c r="Q10" s="338"/>
    </row>
    <row r="11" spans="4:36" ht="6" customHeight="1" x14ac:dyDescent="0.3"/>
    <row r="12" spans="4:36" x14ac:dyDescent="0.3">
      <c r="F12" t="s">
        <v>127</v>
      </c>
      <c r="H12" s="92" t="str">
        <f>IFERROR(IF(J12=AE1,21,IF(N12=AE1,22,"ERROR")),"ERROR")</f>
        <v>ERROR</v>
      </c>
      <c r="I12" t="s">
        <v>128</v>
      </c>
      <c r="J12" s="29" t="str">
        <f>IF('Sheet4 (2)'!H13="Full Accreditation (FA)","√","")</f>
        <v/>
      </c>
      <c r="L12" t="s">
        <v>129</v>
      </c>
      <c r="N12" s="29" t="str">
        <f>IF('Sheet4 (2)'!H13="Provisional Accreditation (PA)","√","")</f>
        <v/>
      </c>
      <c r="T12" s="119" t="e">
        <f>'Sheet4 (2)'!Q13</f>
        <v>#N/A</v>
      </c>
    </row>
    <row r="13" spans="4:36" ht="14.4" customHeight="1" x14ac:dyDescent="0.3"/>
    <row r="14" spans="4:36" ht="26.4" customHeight="1" thickBot="1" x14ac:dyDescent="0.35">
      <c r="F14" s="114" t="s">
        <v>605</v>
      </c>
    </row>
    <row r="15" spans="4:36" ht="33.75" customHeight="1" thickTop="1" x14ac:dyDescent="0.3">
      <c r="D15" s="49"/>
      <c r="E15" s="50"/>
      <c r="F15" s="50"/>
      <c r="G15" s="50"/>
      <c r="H15" s="50"/>
      <c r="I15" s="50"/>
      <c r="J15" s="50"/>
      <c r="K15" s="51" t="s">
        <v>387</v>
      </c>
      <c r="L15" s="51"/>
      <c r="M15" s="51" t="s">
        <v>145</v>
      </c>
      <c r="N15" s="51"/>
      <c r="O15" s="51" t="s">
        <v>147</v>
      </c>
      <c r="P15" s="50"/>
      <c r="Q15" s="52" t="s">
        <v>757</v>
      </c>
      <c r="R15" s="50"/>
      <c r="S15" s="51" t="s">
        <v>758</v>
      </c>
      <c r="T15" s="99" t="s">
        <v>530</v>
      </c>
      <c r="U15" s="51" t="s">
        <v>582</v>
      </c>
      <c r="V15" s="51" t="s">
        <v>583</v>
      </c>
      <c r="W15" s="50"/>
      <c r="X15" s="101" t="e">
        <f>IF('Sheet4 (2)'!Q13=1,"",IF(G34="F","","Weighted Score"))</f>
        <v>#N/A</v>
      </c>
      <c r="Y15" s="102"/>
    </row>
    <row r="16" spans="4:36" ht="15.75" customHeight="1" x14ac:dyDescent="0.3">
      <c r="D16" s="53"/>
      <c r="F16" s="30" t="s">
        <v>138</v>
      </c>
      <c r="G16" s="205" t="s">
        <v>726</v>
      </c>
      <c r="K16" s="31">
        <f>Sheet2!K5</f>
        <v>0</v>
      </c>
      <c r="M16" s="32">
        <f>Sheet2!G5</f>
        <v>0</v>
      </c>
      <c r="N16" t="str">
        <f>IF(Sheet2!J5=FALSE,"**","")</f>
        <v/>
      </c>
      <c r="O16" s="35">
        <f>Sheet2!L5</f>
        <v>0</v>
      </c>
      <c r="Q16" s="33">
        <f>Sheet2!D5</f>
        <v>0</v>
      </c>
      <c r="S16" s="17">
        <v>18</v>
      </c>
      <c r="T16" s="111" t="str">
        <f>IF(J12=AE1,Sheet2!P5,IF(N12=AE1,Sheet2!O5,""))</f>
        <v/>
      </c>
      <c r="U16" s="6">
        <f>Q16*5</f>
        <v>0</v>
      </c>
      <c r="V16" s="6">
        <f>Sheet2!Z5</f>
        <v>0</v>
      </c>
      <c r="X16" s="94" t="e">
        <f>IF('Sheet4 (2)'!Q13=1,"",IF(G34="F","",(IF(J12=AE1,Sheet2!AC5,IF(N12=AE1,Sheet2!AB5,"")))))</f>
        <v>#N/A</v>
      </c>
      <c r="Y16" s="103"/>
      <c r="AE16" s="119" t="s">
        <v>153</v>
      </c>
      <c r="AF16" s="119" t="str">
        <f>IF(J12=AE1,Sheet2!E5,IF(N12=AE1,Sheet2!T5,""))</f>
        <v/>
      </c>
      <c r="AG16" s="119" t="str">
        <f>IF(J12=AE1,Sheet2!F5,IF(N12=AE1,Sheet2!U5,""))</f>
        <v/>
      </c>
      <c r="AH16" s="119" t="str">
        <f>IF(J12=AE1,Sheet2!G5,IF(N12=AE1,Sheet2!V5,""))</f>
        <v/>
      </c>
      <c r="AI16" s="119" t="str">
        <f>IF(J12=AE1,Sheet2!H5,IF(N12=AE1,Sheet2!W5,""))</f>
        <v/>
      </c>
      <c r="AJ16" s="119" t="str">
        <f>IF(J12=AE1,Sheet2!I5,IF(N12=AE1,Sheet2!X5,""))</f>
        <v/>
      </c>
    </row>
    <row r="17" spans="4:36" ht="4.6500000000000004" customHeight="1" x14ac:dyDescent="0.3">
      <c r="D17" s="53"/>
      <c r="G17" s="204"/>
      <c r="S17" s="17"/>
      <c r="T17" s="6"/>
      <c r="X17" s="94"/>
      <c r="Y17" s="103"/>
      <c r="AE17" s="119" t="s">
        <v>154</v>
      </c>
      <c r="AF17" s="119">
        <f>IF(J13=AE2,Sheet2!E6,IF(N13=AE2,Sheet2!T6,""))</f>
        <v>0</v>
      </c>
      <c r="AG17" s="119">
        <f>IF(J13=AE2,Sheet2!F6,IF(N13=AE2,Sheet2!U6,""))</f>
        <v>0</v>
      </c>
      <c r="AH17" s="119">
        <f>IF(J13=AE2,Sheet2!G6,IF(N13=AE2,Sheet2!V6,""))</f>
        <v>0</v>
      </c>
      <c r="AI17" s="119">
        <f>IF(J13=AE2,Sheet2!H6,IF(N13=AE2,Sheet2!W6,""))</f>
        <v>0</v>
      </c>
      <c r="AJ17" s="119">
        <f>IF(J13=AE2,Sheet2!I6,IF(N13=AE2,Sheet2!X6,""))</f>
        <v>0</v>
      </c>
    </row>
    <row r="18" spans="4:36" ht="15.75" customHeight="1" x14ac:dyDescent="0.3">
      <c r="D18" s="53"/>
      <c r="F18" s="30" t="s">
        <v>139</v>
      </c>
      <c r="G18" s="205" t="s">
        <v>727</v>
      </c>
      <c r="K18" s="31">
        <f>Sheet2!K6</f>
        <v>0</v>
      </c>
      <c r="M18" s="32">
        <f>Sheet2!G6</f>
        <v>0</v>
      </c>
      <c r="N18" t="str">
        <f>IF(Sheet2!J6=FALSE,"**","")</f>
        <v/>
      </c>
      <c r="O18" s="35">
        <f>Sheet2!L6</f>
        <v>0</v>
      </c>
      <c r="Q18" s="33">
        <f>Sheet2!D6</f>
        <v>0</v>
      </c>
      <c r="S18" s="17">
        <v>16</v>
      </c>
      <c r="T18" s="111" t="str">
        <f>IF(J12=AE1,Sheet2!P6,IF(N12=AE1,Sheet2!O6,""))</f>
        <v/>
      </c>
      <c r="U18" s="6">
        <f>Q18*5</f>
        <v>0</v>
      </c>
      <c r="V18" s="6">
        <f>Sheet2!Z6</f>
        <v>0</v>
      </c>
      <c r="X18" s="94" t="e">
        <f>IF('Sheet4 (2)'!Q13=1,"",IF(G34="F","",(IF(J12=AE1,Sheet2!AC6,IF(N12=AE1,Sheet2!AB6,"")))))</f>
        <v>#N/A</v>
      </c>
      <c r="Y18" s="104"/>
      <c r="AE18" s="119" t="s">
        <v>155</v>
      </c>
      <c r="AF18" s="119">
        <f>IF(J14=AE3,Sheet2!E7,IF(N14=AE3,Sheet2!T7,""))</f>
        <v>0</v>
      </c>
      <c r="AG18" s="119">
        <f>IF(J14=AE3,Sheet2!F7,IF(N14=AE3,Sheet2!U7,""))</f>
        <v>0</v>
      </c>
      <c r="AH18" s="119">
        <f>IF(J14=AE3,Sheet2!G7,IF(N14=AE3,Sheet2!V7,""))</f>
        <v>0</v>
      </c>
      <c r="AI18" s="119">
        <f>IF(J14=AE3,Sheet2!H7,IF(N14=AE3,Sheet2!W7,""))</f>
        <v>0</v>
      </c>
      <c r="AJ18" s="119">
        <f>IF(J14=AE3,Sheet2!I7,IF(N14=AE3,Sheet2!X7,""))</f>
        <v>0</v>
      </c>
    </row>
    <row r="19" spans="4:36" ht="5.25" customHeight="1" x14ac:dyDescent="0.3">
      <c r="D19" s="53"/>
      <c r="G19" s="204"/>
      <c r="S19" s="17"/>
      <c r="T19" s="6"/>
      <c r="X19" s="94"/>
      <c r="Y19" s="103"/>
      <c r="AA19" s="10"/>
      <c r="AB19" s="203"/>
      <c r="AC19" s="203"/>
      <c r="AD19" s="203"/>
      <c r="AE19" s="119" t="s">
        <v>156</v>
      </c>
      <c r="AF19" s="119">
        <f>IF(J15=AE4,Sheet2!E8,IF(N15=AE4,Sheet2!T8,""))</f>
        <v>0</v>
      </c>
      <c r="AG19" s="119">
        <f>IF(J15=AE4,Sheet2!F8,IF(N15=AE4,Sheet2!U8,""))</f>
        <v>0</v>
      </c>
      <c r="AH19" s="119">
        <f>IF(J15=AE4,Sheet2!G8,IF(N15=AE4,Sheet2!V8,""))</f>
        <v>0</v>
      </c>
      <c r="AI19" s="119">
        <f>IF(J15=AE4,Sheet2!H8,IF(N15=AE4,Sheet2!W8,""))</f>
        <v>0</v>
      </c>
      <c r="AJ19" s="119">
        <f>IF(J15=AE4,Sheet2!I8,IF(N15=AE4,Sheet2!X8,""))</f>
        <v>0</v>
      </c>
    </row>
    <row r="20" spans="4:36" ht="15.75" customHeight="1" x14ac:dyDescent="0.3">
      <c r="D20" s="53"/>
      <c r="F20" s="30" t="s">
        <v>140</v>
      </c>
      <c r="G20" s="205" t="s">
        <v>728</v>
      </c>
      <c r="K20" s="31">
        <f>Sheet2!K7</f>
        <v>0</v>
      </c>
      <c r="M20" s="32">
        <f>Sheet2!G7</f>
        <v>0</v>
      </c>
      <c r="N20" t="str">
        <f>IF(Sheet2!J7=FALSE,"**","")</f>
        <v/>
      </c>
      <c r="O20" s="35">
        <f>Sheet2!L7</f>
        <v>0</v>
      </c>
      <c r="Q20" s="33">
        <f>Sheet2!D7</f>
        <v>0</v>
      </c>
      <c r="S20" s="17">
        <v>15</v>
      </c>
      <c r="T20" s="111" t="str">
        <f>IF(J12=AE1,Sheet2!P7,IF(N12=AE1,Sheet2!O7,""))</f>
        <v/>
      </c>
      <c r="U20" s="6">
        <f>Q20*5</f>
        <v>0</v>
      </c>
      <c r="V20" s="6">
        <f>Sheet2!Z7</f>
        <v>0</v>
      </c>
      <c r="X20" s="94" t="e">
        <f>IF('Sheet4 (2)'!Q13=1,"",IF(G34="F","",(IF(J12=AE1,Sheet2!AC7,IF(N12=AE1,Sheet2!AB7,"")))))</f>
        <v>#N/A</v>
      </c>
      <c r="Y20" s="103"/>
      <c r="AE20" s="119" t="s">
        <v>157</v>
      </c>
      <c r="AF20" s="119">
        <f>IF(J16=AE5,Sheet2!E9,IF(N16=AE5,Sheet2!T9,""))</f>
        <v>0</v>
      </c>
      <c r="AG20" s="119">
        <f>IF(J16=AE5,Sheet2!F9,IF(N16=AE5,Sheet2!U9,""))</f>
        <v>0</v>
      </c>
      <c r="AH20" s="119">
        <f>IF(J16=AE5,Sheet2!G9,IF(N16=AE5,Sheet2!V9,""))</f>
        <v>0</v>
      </c>
      <c r="AI20" s="119">
        <f>IF(J16=AE5,Sheet2!H9,IF(N16=AE5,Sheet2!W9,""))</f>
        <v>0</v>
      </c>
      <c r="AJ20" s="119">
        <f>IF(J16=AE5,Sheet2!I9,IF(N16=AE5,Sheet2!X9,""))</f>
        <v>0</v>
      </c>
    </row>
    <row r="21" spans="4:36" ht="5.25" customHeight="1" x14ac:dyDescent="0.3">
      <c r="D21" s="53"/>
      <c r="G21" s="204"/>
      <c r="S21" s="17"/>
      <c r="T21" s="6"/>
      <c r="X21" s="94"/>
      <c r="Y21" s="103"/>
      <c r="AA21" s="10"/>
      <c r="AB21" s="203"/>
      <c r="AC21" s="203"/>
      <c r="AD21" s="203"/>
      <c r="AE21" s="119" t="s">
        <v>158</v>
      </c>
      <c r="AF21" s="119">
        <f>IF(J17=AE6,Sheet2!E10,IF(N17=AE6,Sheet2!T10,""))</f>
        <v>0</v>
      </c>
      <c r="AG21" s="119">
        <f>IF(J17=AE6,Sheet2!F10,IF(N17=AE6,Sheet2!U10,""))</f>
        <v>0</v>
      </c>
      <c r="AH21" s="119">
        <f>IF(J17=AE6,Sheet2!G10,IF(N17=AE6,Sheet2!V10,""))</f>
        <v>0</v>
      </c>
      <c r="AI21" s="119">
        <f>IF(J17=AE6,Sheet2!H10,IF(N17=AE6,Sheet2!W10,""))</f>
        <v>0</v>
      </c>
      <c r="AJ21" s="119">
        <f>IF(J17=AE6,Sheet2!I10,IF(N17=AE6,Sheet2!X10,""))</f>
        <v>0</v>
      </c>
    </row>
    <row r="22" spans="4:36" ht="15.75" customHeight="1" x14ac:dyDescent="0.3">
      <c r="D22" s="53"/>
      <c r="F22" s="30" t="s">
        <v>141</v>
      </c>
      <c r="G22" s="205" t="s">
        <v>729</v>
      </c>
      <c r="K22" s="31">
        <f>Sheet2!K8</f>
        <v>0</v>
      </c>
      <c r="M22" s="32">
        <f>Sheet2!G8</f>
        <v>0</v>
      </c>
      <c r="N22" t="str">
        <f>IF(Sheet2!J8=FALSE,"**","")</f>
        <v/>
      </c>
      <c r="O22" s="35">
        <f>Sheet2!L8</f>
        <v>0</v>
      </c>
      <c r="Q22" s="33">
        <f>Sheet2!D8</f>
        <v>0</v>
      </c>
      <c r="S22" s="17">
        <v>11</v>
      </c>
      <c r="T22" s="111" t="str">
        <f>IF(J12=AE1,Sheet2!P8,IF(N12=AE1,Sheet2!O8,""))</f>
        <v/>
      </c>
      <c r="U22" s="6">
        <f>Q22*5</f>
        <v>0</v>
      </c>
      <c r="V22" s="6">
        <f>Sheet2!Z8</f>
        <v>0</v>
      </c>
      <c r="W22" s="54"/>
      <c r="X22" s="94" t="e">
        <f>IF('Sheet4 (2)'!Q13=1,"",IF(G34="F","",(IF(J12=AE1,Sheet2!AC8,IF(N12=AE1,Sheet2!AB8,"")))))</f>
        <v>#N/A</v>
      </c>
      <c r="Y22" s="104"/>
      <c r="AE22" s="119" t="s">
        <v>159</v>
      </c>
      <c r="AF22" s="119">
        <f>IF(J18=AE7,Sheet2!E11,IF(N18=AE7,Sheet2!T11,""))</f>
        <v>0</v>
      </c>
      <c r="AG22" s="119">
        <f>IF(J18=AE7,Sheet2!F11,IF(N18=AE7,Sheet2!U11,""))</f>
        <v>0</v>
      </c>
      <c r="AH22" s="119">
        <f>IF(J18=AE7,Sheet2!G11,IF(N18=AE7,Sheet2!V11,""))</f>
        <v>0</v>
      </c>
      <c r="AI22" s="119">
        <f>IF(J18=AE7,Sheet2!H11,IF(N18=AE7,Sheet2!W11,""))</f>
        <v>0</v>
      </c>
      <c r="AJ22" s="119">
        <f>IF(J18=AE7,Sheet2!I11,IF(N18=AE7,Sheet2!X11,""))</f>
        <v>0</v>
      </c>
    </row>
    <row r="23" spans="4:36" ht="5.25" customHeight="1" x14ac:dyDescent="0.3">
      <c r="D23" s="53"/>
      <c r="G23" s="204"/>
      <c r="S23" s="17"/>
      <c r="T23" s="6"/>
      <c r="X23" s="94"/>
      <c r="Y23" s="105"/>
      <c r="AA23" s="10"/>
      <c r="AB23" s="203"/>
      <c r="AC23" s="203"/>
      <c r="AD23" s="203"/>
      <c r="AE23" s="203"/>
    </row>
    <row r="24" spans="4:36" ht="15.75" customHeight="1" x14ac:dyDescent="0.3">
      <c r="D24" s="53"/>
      <c r="F24" s="30" t="s">
        <v>142</v>
      </c>
      <c r="G24" s="205" t="s">
        <v>730</v>
      </c>
      <c r="K24" s="31">
        <f>Sheet2!K9</f>
        <v>0</v>
      </c>
      <c r="M24" s="32">
        <f>Sheet2!G9</f>
        <v>0</v>
      </c>
      <c r="N24" t="str">
        <f>IF(Sheet2!J9=FALSE,"**","")</f>
        <v/>
      </c>
      <c r="O24" s="35">
        <f>Sheet2!L9</f>
        <v>0</v>
      </c>
      <c r="Q24" s="33">
        <f>Sheet2!D9</f>
        <v>0</v>
      </c>
      <c r="S24" s="17">
        <v>9</v>
      </c>
      <c r="T24" s="111" t="str">
        <f>IF(J12=AE1,Sheet2!P9,IF(N12=AE1,Sheet2!O9,""))</f>
        <v/>
      </c>
      <c r="U24" s="6">
        <f>Q24*5</f>
        <v>0</v>
      </c>
      <c r="V24" s="6">
        <f>Sheet2!Z9</f>
        <v>0</v>
      </c>
      <c r="X24" s="94" t="e">
        <f>IF('Sheet4 (2)'!Q13=1,"",IF(G34="F","",(IF(J12=AE1,Sheet2!AC9,IF(N12=AE1,Sheet2!AB9,"")))))</f>
        <v>#N/A</v>
      </c>
      <c r="Y24" s="103"/>
    </row>
    <row r="25" spans="4:36" ht="5.25" customHeight="1" x14ac:dyDescent="0.3">
      <c r="D25" s="53"/>
      <c r="G25" s="204"/>
      <c r="S25" s="17"/>
      <c r="T25" s="6"/>
      <c r="X25" s="94"/>
      <c r="Y25" s="103"/>
    </row>
    <row r="26" spans="4:36" ht="15.75" customHeight="1" x14ac:dyDescent="0.3">
      <c r="D26" s="53"/>
      <c r="F26" s="30" t="s">
        <v>143</v>
      </c>
      <c r="G26" s="205" t="s">
        <v>731</v>
      </c>
      <c r="K26" s="31">
        <f>Sheet2!K10</f>
        <v>0</v>
      </c>
      <c r="M26" s="32">
        <f>Sheet2!G10</f>
        <v>0</v>
      </c>
      <c r="N26" t="str">
        <f>IF(Sheet2!J10=FALSE,"**","")</f>
        <v/>
      </c>
      <c r="O26" s="35">
        <f>Sheet2!L10</f>
        <v>0</v>
      </c>
      <c r="Q26" s="33">
        <f>Sheet2!D10</f>
        <v>0</v>
      </c>
      <c r="S26" s="17">
        <v>15</v>
      </c>
      <c r="T26" s="111" t="str">
        <f>IF(J12=AE1,Sheet2!P10,IF(N12=AE1,Sheet2!O10,""))</f>
        <v/>
      </c>
      <c r="U26" s="6">
        <f>Q26*5</f>
        <v>0</v>
      </c>
      <c r="V26" s="6">
        <f>Sheet2!Z10</f>
        <v>0</v>
      </c>
      <c r="W26" s="4"/>
      <c r="X26" s="94" t="e">
        <f>IF('Sheet4 (2)'!Q13=1,"",IF(G34="F","",(IF(J12=AE1,Sheet2!AC10,IF(N12=AE1,Sheet2!AB10,"")))))</f>
        <v>#N/A</v>
      </c>
      <c r="Y26" s="104"/>
    </row>
    <row r="27" spans="4:36" ht="5.25" customHeight="1" x14ac:dyDescent="0.3">
      <c r="D27" s="53"/>
      <c r="G27" s="204"/>
      <c r="S27" s="17"/>
      <c r="T27" s="6"/>
      <c r="X27" s="94"/>
      <c r="Y27" s="105"/>
    </row>
    <row r="28" spans="4:36" ht="15.75" customHeight="1" x14ac:dyDescent="0.3">
      <c r="D28" s="53"/>
      <c r="F28" s="30" t="s">
        <v>144</v>
      </c>
      <c r="G28" s="205" t="s">
        <v>732</v>
      </c>
      <c r="K28" s="31">
        <f>Sheet2!K11</f>
        <v>0</v>
      </c>
      <c r="M28" s="32">
        <f>Sheet2!G11</f>
        <v>0</v>
      </c>
      <c r="N28" t="str">
        <f>IF(Sheet2!J11=FALSE,"**","")</f>
        <v/>
      </c>
      <c r="O28" s="35">
        <f>Sheet2!L11</f>
        <v>0</v>
      </c>
      <c r="Q28" s="33">
        <f>Sheet2!D11</f>
        <v>0</v>
      </c>
      <c r="S28" s="17">
        <v>5</v>
      </c>
      <c r="T28" s="111" t="str">
        <f>IF(J12=AE1,Sheet2!P11,IF(N12=AE1,Sheet2!O11,""))</f>
        <v/>
      </c>
      <c r="U28" s="6">
        <f>Q28*5</f>
        <v>0</v>
      </c>
      <c r="V28" s="6">
        <f>Sheet2!Z11</f>
        <v>0</v>
      </c>
      <c r="X28" s="94" t="e">
        <f>IF('Sheet4 (2)'!Q13=1,"",IF(G34="F","",(IF(J12=AE1,Sheet2!AC11,IF(N12=AE1,Sheet2!AB11,"")))))</f>
        <v>#N/A</v>
      </c>
      <c r="Y28" s="103"/>
    </row>
    <row r="29" spans="4:36" ht="22.5" customHeight="1" x14ac:dyDescent="0.3">
      <c r="D29" s="53"/>
      <c r="G29" s="205" t="s">
        <v>733</v>
      </c>
      <c r="S29" s="17"/>
      <c r="T29" s="6"/>
      <c r="Y29" s="103"/>
    </row>
    <row r="30" spans="4:36" ht="15.75" customHeight="1" x14ac:dyDescent="0.3">
      <c r="D30" s="53"/>
      <c r="I30" s="72" t="s">
        <v>489</v>
      </c>
      <c r="K30" s="48">
        <f>SUM(K16:K28)</f>
        <v>0</v>
      </c>
      <c r="M30" s="48">
        <f>SUM(M16:M28)</f>
        <v>0</v>
      </c>
      <c r="O30" s="34">
        <f>SUM(O16:O28)</f>
        <v>0</v>
      </c>
      <c r="Q30" s="34">
        <f>SUM(Q16:Q28)</f>
        <v>0</v>
      </c>
      <c r="S30" s="17">
        <v>89</v>
      </c>
      <c r="T30" s="34">
        <f>SUM(T16:T28)</f>
        <v>0</v>
      </c>
      <c r="X30" s="95" t="e">
        <f>IF('Sheet4 (2)'!Q13=1,"",IF(G34="F","",SUM(X16:X28)))</f>
        <v>#N/A</v>
      </c>
      <c r="Y30" s="103"/>
    </row>
    <row r="31" spans="4:36" ht="15.75" customHeight="1" thickBot="1" x14ac:dyDescent="0.35">
      <c r="D31" s="55"/>
      <c r="E31" s="56"/>
      <c r="F31" s="56"/>
      <c r="G31" s="56"/>
      <c r="H31" s="56"/>
      <c r="I31" s="96"/>
      <c r="J31" s="56"/>
      <c r="K31" s="97"/>
      <c r="L31" s="56"/>
      <c r="M31" s="97"/>
      <c r="N31" s="56"/>
      <c r="O31" s="97"/>
      <c r="P31" s="56"/>
      <c r="Q31" s="56"/>
      <c r="R31" s="56"/>
      <c r="S31" s="56"/>
      <c r="T31" s="100"/>
      <c r="U31" s="56"/>
      <c r="V31" s="100"/>
      <c r="W31" s="56"/>
      <c r="X31" s="56"/>
      <c r="Y31" s="106"/>
    </row>
    <row r="32" spans="4:36" ht="5.25" customHeight="1" thickTop="1" x14ac:dyDescent="0.3"/>
    <row r="33" spans="6:25" ht="15.75" customHeight="1" x14ac:dyDescent="0.3"/>
    <row r="34" spans="6:25" ht="15.75" customHeight="1" x14ac:dyDescent="0.3">
      <c r="F34" s="248" t="s">
        <v>604</v>
      </c>
      <c r="G34" s="250" t="e">
        <f>IF('Sheet4 (2)'!Q13=1,"",IF(J12=AE1,Sheet2!AC15,IF(N12=AE1,Sheet2!O15,"ERROR")))</f>
        <v>#N/A</v>
      </c>
      <c r="H34" s="251" t="e">
        <f>IF('Sheet4 (2)'!Q13=1,"",IF(G34="F","",(IF(J12=AE1,Sheet2!AC13,IF(N12=AE1,Sheet2!AB13,"")))))</f>
        <v>#N/A</v>
      </c>
      <c r="I34" s="252" t="e">
        <f>IF('Sheet4 (2)'!Q13=1,"",IF(G34="F","","%"))</f>
        <v>#N/A</v>
      </c>
      <c r="J34" s="248"/>
      <c r="K34" s="248" t="e">
        <f>IF('Sheet4 (2)'!Q13=1,"",IF(J12=AE1,Sheet2!AD15,VLOOKUP(G34,Sheet2!C29:F31,2)))</f>
        <v>#N/A</v>
      </c>
      <c r="L34" s="248"/>
      <c r="M34" s="248"/>
      <c r="N34" s="248"/>
      <c r="O34" s="248"/>
      <c r="P34" s="248"/>
      <c r="Q34" s="248"/>
      <c r="R34" s="248"/>
      <c r="S34" s="248"/>
      <c r="T34" s="248"/>
      <c r="U34" s="248"/>
      <c r="V34" s="250"/>
      <c r="W34" s="248"/>
      <c r="X34" s="248"/>
      <c r="Y34" s="248"/>
    </row>
    <row r="35" spans="6:25" ht="5.25" customHeight="1" x14ac:dyDescent="0.3">
      <c r="F35" s="248"/>
      <c r="G35" s="248"/>
      <c r="H35" s="248"/>
      <c r="I35" s="248"/>
      <c r="J35" s="248"/>
      <c r="K35" s="248"/>
      <c r="L35" s="248"/>
      <c r="M35" s="248"/>
      <c r="N35" s="248"/>
      <c r="O35" s="248"/>
      <c r="P35" s="248"/>
      <c r="Q35" s="248"/>
      <c r="R35" s="248"/>
      <c r="S35" s="248"/>
      <c r="T35" s="248"/>
      <c r="U35" s="248"/>
      <c r="V35" s="250"/>
      <c r="W35" s="248"/>
      <c r="X35" s="248"/>
      <c r="Y35" s="248"/>
    </row>
    <row r="36" spans="6:25" ht="15.75" customHeight="1" x14ac:dyDescent="0.3">
      <c r="F36" s="248" t="s">
        <v>146</v>
      </c>
      <c r="G36" s="339" t="e">
        <f>IF('Sheet4 (2)'!Q13=1,"",IF(J12=AE1,Sheet2!AE15,VLOOKUP(G34,Sheet2!C29:F31,3)))</f>
        <v>#N/A</v>
      </c>
      <c r="H36" s="339"/>
      <c r="I36" s="339"/>
      <c r="J36" s="339"/>
      <c r="K36" s="339"/>
      <c r="L36" s="339"/>
      <c r="M36" s="339"/>
      <c r="N36" s="339"/>
      <c r="O36" s="339"/>
      <c r="P36" s="339"/>
      <c r="Q36" s="339"/>
      <c r="R36" s="339"/>
      <c r="S36" s="339"/>
      <c r="T36" s="339"/>
      <c r="U36" s="339"/>
      <c r="V36" s="339"/>
      <c r="W36" s="339"/>
      <c r="X36" s="339"/>
      <c r="Y36" s="339"/>
    </row>
    <row r="37" spans="6:25" ht="15.75" customHeight="1" x14ac:dyDescent="0.3">
      <c r="F37" s="248"/>
      <c r="G37" s="339"/>
      <c r="H37" s="339"/>
      <c r="I37" s="339"/>
      <c r="J37" s="339"/>
      <c r="K37" s="339"/>
      <c r="L37" s="339"/>
      <c r="M37" s="339"/>
      <c r="N37" s="339"/>
      <c r="O37" s="339"/>
      <c r="P37" s="339"/>
      <c r="Q37" s="339"/>
      <c r="R37" s="339"/>
      <c r="S37" s="339"/>
      <c r="T37" s="339"/>
      <c r="U37" s="339"/>
      <c r="V37" s="339"/>
      <c r="W37" s="339"/>
      <c r="X37" s="339"/>
      <c r="Y37" s="339"/>
    </row>
    <row r="38" spans="6:25" ht="15.75" customHeight="1" x14ac:dyDescent="0.3">
      <c r="F38" s="248"/>
      <c r="G38" s="253" t="s">
        <v>725</v>
      </c>
      <c r="H38" s="248"/>
      <c r="I38" s="248"/>
      <c r="J38" s="248"/>
      <c r="K38" s="248"/>
      <c r="L38" s="248"/>
      <c r="M38" s="248"/>
      <c r="N38" s="249"/>
      <c r="O38" s="248"/>
      <c r="P38" s="248"/>
      <c r="Q38" s="248"/>
      <c r="R38" s="248"/>
      <c r="S38" s="248"/>
      <c r="T38" s="248"/>
      <c r="U38" s="248"/>
      <c r="V38" s="250"/>
      <c r="W38" s="248"/>
      <c r="X38" s="248"/>
      <c r="Y38" s="248"/>
    </row>
    <row r="39" spans="6:25" ht="15.75" hidden="1" customHeight="1" x14ac:dyDescent="0.3">
      <c r="G39" s="340" t="e">
        <f>IF(Sheet2!D13="ERROR","ERROR",IF(J12=AE1,Sheet2!AF15,VLOOKUP(G34,Sheet2!C29:F31,4)))</f>
        <v>#N/A</v>
      </c>
      <c r="H39" s="341"/>
      <c r="I39" s="341"/>
      <c r="J39" s="341"/>
      <c r="K39" s="341"/>
      <c r="L39" s="341"/>
      <c r="M39" s="341"/>
      <c r="N39" s="341"/>
      <c r="O39" s="341"/>
      <c r="P39" s="341"/>
      <c r="Q39" s="341"/>
      <c r="R39" s="341"/>
      <c r="S39" s="341"/>
      <c r="T39" s="341"/>
      <c r="U39" s="341"/>
      <c r="V39" s="341"/>
      <c r="W39" s="341"/>
      <c r="X39" s="341"/>
      <c r="Y39" s="342"/>
    </row>
    <row r="40" spans="6:25" ht="15.75" hidden="1" customHeight="1" x14ac:dyDescent="0.3">
      <c r="G40" s="340"/>
      <c r="H40" s="341"/>
      <c r="I40" s="341"/>
      <c r="J40" s="341"/>
      <c r="K40" s="341"/>
      <c r="L40" s="341"/>
      <c r="M40" s="341"/>
      <c r="N40" s="341"/>
      <c r="O40" s="341"/>
      <c r="P40" s="341"/>
      <c r="Q40" s="341"/>
      <c r="R40" s="341"/>
      <c r="S40" s="341"/>
      <c r="T40" s="341"/>
      <c r="U40" s="341"/>
      <c r="V40" s="341"/>
      <c r="W40" s="341"/>
      <c r="X40" s="341"/>
      <c r="Y40" s="342"/>
    </row>
    <row r="41" spans="6:25" ht="15.75" hidden="1" customHeight="1" x14ac:dyDescent="0.3">
      <c r="G41" s="340"/>
      <c r="H41" s="341"/>
      <c r="I41" s="341"/>
      <c r="J41" s="341"/>
      <c r="K41" s="341"/>
      <c r="L41" s="341"/>
      <c r="M41" s="341"/>
      <c r="N41" s="341"/>
      <c r="O41" s="341"/>
      <c r="P41" s="341"/>
      <c r="Q41" s="341"/>
      <c r="R41" s="341"/>
      <c r="S41" s="341"/>
      <c r="T41" s="341"/>
      <c r="U41" s="341"/>
      <c r="V41" s="341"/>
      <c r="W41" s="341"/>
      <c r="X41" s="341"/>
      <c r="Y41" s="342"/>
    </row>
    <row r="42" spans="6:25" ht="15.75" hidden="1" customHeight="1" x14ac:dyDescent="0.3">
      <c r="G42" s="340"/>
      <c r="H42" s="341"/>
      <c r="I42" s="341"/>
      <c r="J42" s="341"/>
      <c r="K42" s="341"/>
      <c r="L42" s="341"/>
      <c r="M42" s="341"/>
      <c r="N42" s="341"/>
      <c r="O42" s="341"/>
      <c r="P42" s="341"/>
      <c r="Q42" s="341"/>
      <c r="R42" s="341"/>
      <c r="S42" s="341"/>
      <c r="T42" s="341"/>
      <c r="U42" s="341"/>
      <c r="V42" s="341"/>
      <c r="W42" s="341"/>
      <c r="X42" s="341"/>
      <c r="Y42" s="342"/>
    </row>
    <row r="43" spans="6:25" hidden="1" x14ac:dyDescent="0.3">
      <c r="G43" s="340"/>
      <c r="H43" s="341"/>
      <c r="I43" s="341"/>
      <c r="J43" s="341"/>
      <c r="K43" s="341"/>
      <c r="L43" s="341"/>
      <c r="M43" s="341"/>
      <c r="N43" s="341"/>
      <c r="O43" s="341"/>
      <c r="P43" s="341"/>
      <c r="Q43" s="341"/>
      <c r="R43" s="341"/>
      <c r="S43" s="341"/>
      <c r="T43" s="341"/>
      <c r="U43" s="341"/>
      <c r="V43" s="341"/>
      <c r="W43" s="341"/>
      <c r="X43" s="341"/>
      <c r="Y43" s="342"/>
    </row>
    <row r="44" spans="6:25" hidden="1" x14ac:dyDescent="0.3">
      <c r="G44" s="340"/>
      <c r="H44" s="341"/>
      <c r="I44" s="341"/>
      <c r="J44" s="341"/>
      <c r="K44" s="341"/>
      <c r="L44" s="341"/>
      <c r="M44" s="341"/>
      <c r="N44" s="341"/>
      <c r="O44" s="341"/>
      <c r="P44" s="341"/>
      <c r="Q44" s="341"/>
      <c r="R44" s="341"/>
      <c r="S44" s="341"/>
      <c r="T44" s="341"/>
      <c r="U44" s="341"/>
      <c r="V44" s="341"/>
      <c r="W44" s="341"/>
      <c r="X44" s="341"/>
      <c r="Y44" s="342"/>
    </row>
    <row r="45" spans="6:25" ht="15" hidden="1" thickBot="1" x14ac:dyDescent="0.35">
      <c r="G45" s="343"/>
      <c r="H45" s="344"/>
      <c r="I45" s="344"/>
      <c r="J45" s="344"/>
      <c r="K45" s="344"/>
      <c r="L45" s="344"/>
      <c r="M45" s="344"/>
      <c r="N45" s="344"/>
      <c r="O45" s="344"/>
      <c r="P45" s="344"/>
      <c r="Q45" s="344"/>
      <c r="R45" s="344"/>
      <c r="S45" s="344"/>
      <c r="T45" s="344"/>
      <c r="U45" s="344"/>
      <c r="V45" s="344"/>
      <c r="W45" s="344"/>
      <c r="X45" s="344"/>
      <c r="Y45" s="345"/>
    </row>
    <row r="46" spans="6:25" x14ac:dyDescent="0.3">
      <c r="G46" s="122"/>
      <c r="H46" s="122"/>
      <c r="I46" s="122"/>
      <c r="J46" s="122"/>
      <c r="K46" s="122"/>
      <c r="L46" s="122"/>
      <c r="M46" s="122"/>
      <c r="N46" s="116"/>
    </row>
    <row r="47" spans="6:25" x14ac:dyDescent="0.3">
      <c r="G47" s="122"/>
      <c r="H47" s="122"/>
      <c r="I47" s="122"/>
      <c r="J47" s="122"/>
      <c r="K47" s="122"/>
      <c r="L47" s="122"/>
      <c r="M47" s="122"/>
      <c r="N47" s="116"/>
    </row>
    <row r="48" spans="6:25" ht="26.4" customHeight="1" thickBot="1" x14ac:dyDescent="0.35">
      <c r="F48" s="114" t="s">
        <v>606</v>
      </c>
      <c r="G48" s="122"/>
      <c r="H48" s="122"/>
      <c r="I48" s="122"/>
      <c r="J48" s="122"/>
      <c r="K48" s="122"/>
      <c r="L48" s="122"/>
      <c r="M48" s="122"/>
      <c r="N48" s="116"/>
    </row>
    <row r="49" spans="4:36" ht="33.6" customHeight="1" thickTop="1" x14ac:dyDescent="0.3">
      <c r="D49" s="49"/>
      <c r="E49" s="50"/>
      <c r="F49" s="50"/>
      <c r="G49" s="50"/>
      <c r="H49" s="50"/>
      <c r="I49" s="50"/>
      <c r="J49" s="50"/>
      <c r="K49" s="51" t="s">
        <v>387</v>
      </c>
      <c r="L49" s="51"/>
      <c r="M49" s="51" t="s">
        <v>145</v>
      </c>
      <c r="N49" s="51"/>
      <c r="O49" s="51" t="s">
        <v>147</v>
      </c>
      <c r="P49" s="50"/>
      <c r="Q49" s="52" t="s">
        <v>148</v>
      </c>
      <c r="R49" s="50"/>
      <c r="S49" s="51" t="s">
        <v>758</v>
      </c>
      <c r="T49" s="99" t="s">
        <v>530</v>
      </c>
      <c r="U49" s="51" t="s">
        <v>582</v>
      </c>
      <c r="V49" s="51" t="s">
        <v>583</v>
      </c>
      <c r="W49" s="50"/>
      <c r="X49" s="101" t="s">
        <v>756</v>
      </c>
      <c r="Y49" s="102"/>
    </row>
    <row r="50" spans="4:36" x14ac:dyDescent="0.3">
      <c r="D50" s="53"/>
      <c r="F50" s="30" t="s">
        <v>138</v>
      </c>
      <c r="G50" s="205" t="s">
        <v>726</v>
      </c>
      <c r="K50" s="31">
        <f>'Sheet2 (2)'!K5</f>
        <v>0</v>
      </c>
      <c r="M50" s="32">
        <f>'Sheet2 (2)'!G5</f>
        <v>0</v>
      </c>
      <c r="N50" t="str">
        <f>IF('Sheet2 (2)'!J5=FALSE,"**","")</f>
        <v/>
      </c>
      <c r="O50" s="35">
        <f>'Sheet2 (2)'!L5</f>
        <v>0</v>
      </c>
      <c r="Q50" s="33">
        <f>'Sheet2 (2)'!D5</f>
        <v>0</v>
      </c>
      <c r="S50" s="17">
        <v>18</v>
      </c>
      <c r="T50" s="111">
        <f>'Sheet2 (2)'!P5</f>
        <v>25</v>
      </c>
      <c r="U50" s="6">
        <f>Q50*5</f>
        <v>0</v>
      </c>
      <c r="V50" s="6">
        <f>'Sheet2 (2)'!Z5</f>
        <v>0</v>
      </c>
      <c r="X50" s="94" t="e">
        <f>'Sheet2 (2)'!AC5</f>
        <v>#DIV/0!</v>
      </c>
      <c r="Y50" s="103"/>
      <c r="AE50" s="119" t="s">
        <v>153</v>
      </c>
      <c r="AF50" s="119" t="str">
        <f>IF(J12=AE1,'Sheet2 (2)'!E5,IF(N12=AE1,'Sheet2 (2)'!T5,""))</f>
        <v/>
      </c>
      <c r="AG50" s="119" t="str">
        <f>IF(J12=AE1,'Sheet2 (2)'!F5,IF(N12=AE1,'Sheet2 (2)'!U5,""))</f>
        <v/>
      </c>
      <c r="AH50" s="119" t="str">
        <f>IF(J12=AE1,'Sheet2 (2)'!G5,IF(N12=AE1,'Sheet2 (2)'!V5,""))</f>
        <v/>
      </c>
      <c r="AI50" s="119" t="str">
        <f>IF(J12=AE1,'Sheet2 (2)'!H5,IF(N12=AE1,'Sheet2 (2)'!W5,""))</f>
        <v/>
      </c>
      <c r="AJ50" s="119" t="str">
        <f>IF(J12=AE1,'Sheet2 (2)'!I5,IF(N12=AE1,'Sheet2 (2)'!X5,""))</f>
        <v/>
      </c>
    </row>
    <row r="51" spans="4:36" ht="5.4" customHeight="1" x14ac:dyDescent="0.3">
      <c r="D51" s="53"/>
      <c r="G51" s="204"/>
      <c r="S51" s="17"/>
      <c r="T51" s="6"/>
      <c r="X51" s="94"/>
      <c r="Y51" s="103"/>
      <c r="AE51" s="119" t="s">
        <v>154</v>
      </c>
      <c r="AF51" s="119">
        <f>IF(J13=AE2,'Sheet2 (2)'!E6,IF(N13=AE2,'Sheet2 (2)'!T6,""))</f>
        <v>0</v>
      </c>
      <c r="AG51" s="119">
        <f>IF(J13=AE2,'Sheet2 (2)'!F6,IF(N13=AE2,'Sheet2 (2)'!U6,""))</f>
        <v>0</v>
      </c>
      <c r="AH51" s="119">
        <f>IF(J13=AE2,'Sheet2 (2)'!G6,IF(N13=AE2,'Sheet2 (2)'!V6,""))</f>
        <v>0</v>
      </c>
      <c r="AI51" s="119">
        <f>IF(J13=AE2,'Sheet2 (2)'!H6,IF(N13=AE2,'Sheet2 (2)'!W6,""))</f>
        <v>0</v>
      </c>
      <c r="AJ51" s="119">
        <f>IF(J13=AE2,'Sheet2 (2)'!I6,IF(N13=AE2,'Sheet2 (2)'!X6,""))</f>
        <v>0</v>
      </c>
    </row>
    <row r="52" spans="4:36" x14ac:dyDescent="0.3">
      <c r="D52" s="53"/>
      <c r="F52" s="30" t="s">
        <v>139</v>
      </c>
      <c r="G52" s="205" t="s">
        <v>727</v>
      </c>
      <c r="K52" s="31">
        <f>'Sheet2 (2)'!K6</f>
        <v>0</v>
      </c>
      <c r="M52" s="32">
        <f>'Sheet2 (2)'!G6</f>
        <v>0</v>
      </c>
      <c r="N52" t="str">
        <f>IF('Sheet2 (2)'!J6=FALSE,"**","")</f>
        <v/>
      </c>
      <c r="O52" s="35">
        <f>'Sheet2 (2)'!L6</f>
        <v>0</v>
      </c>
      <c r="Q52" s="33">
        <f>'Sheet2 (2)'!D6</f>
        <v>0</v>
      </c>
      <c r="S52" s="17">
        <v>16</v>
      </c>
      <c r="T52" s="111">
        <f>'Sheet2 (2)'!P6</f>
        <v>15</v>
      </c>
      <c r="U52" s="6">
        <f>Q52*5</f>
        <v>0</v>
      </c>
      <c r="V52" s="6">
        <f>'Sheet2 (2)'!Z6</f>
        <v>0</v>
      </c>
      <c r="X52" s="94" t="e">
        <f>'Sheet2 (2)'!AC6</f>
        <v>#DIV/0!</v>
      </c>
      <c r="Y52" s="104"/>
      <c r="AE52" s="119" t="s">
        <v>155</v>
      </c>
      <c r="AF52" s="119">
        <f>IF(J14=AE3,'Sheet2 (2)'!E7,IF(N14=AE3,'Sheet2 (2)'!T7,""))</f>
        <v>0</v>
      </c>
      <c r="AG52" s="119">
        <f>IF(J14=AE3,'Sheet2 (2)'!F7,IF(N14=AE3,'Sheet2 (2)'!U7,""))</f>
        <v>0</v>
      </c>
      <c r="AH52" s="119">
        <f>IF(J14=AE3,'Sheet2 (2)'!G7,IF(N14=AE3,'Sheet2 (2)'!V7,""))</f>
        <v>0</v>
      </c>
      <c r="AI52" s="119">
        <f>IF(J14=AE3,'Sheet2 (2)'!H7,IF(N14=AE3,'Sheet2 (2)'!W7,""))</f>
        <v>0</v>
      </c>
      <c r="AJ52" s="119">
        <f>IF(J14=AE3,'Sheet2 (2)'!I7,IF(N14=AE3,'Sheet2 (2)'!X7,""))</f>
        <v>0</v>
      </c>
    </row>
    <row r="53" spans="4:36" ht="5.4" customHeight="1" x14ac:dyDescent="0.3">
      <c r="D53" s="53"/>
      <c r="G53" s="204"/>
      <c r="S53" s="17"/>
      <c r="T53" s="6"/>
      <c r="X53" s="94"/>
      <c r="Y53" s="103"/>
      <c r="AE53" s="119" t="s">
        <v>156</v>
      </c>
      <c r="AF53" s="119">
        <f>IF(J15=AE4,'Sheet2 (2)'!E8,IF(N15=AE4,'Sheet2 (2)'!T8,""))</f>
        <v>0</v>
      </c>
      <c r="AG53" s="119">
        <f>IF(J15=AE4,'Sheet2 (2)'!F8,IF(N15=AE4,'Sheet2 (2)'!U8,""))</f>
        <v>0</v>
      </c>
      <c r="AH53" s="119">
        <f>IF(J15=AE4,'Sheet2 (2)'!G8,IF(N15=AE4,'Sheet2 (2)'!V8,""))</f>
        <v>0</v>
      </c>
      <c r="AI53" s="119">
        <f>IF(J15=AE4,'Sheet2 (2)'!H8,IF(N15=AE4,'Sheet2 (2)'!W8,""))</f>
        <v>0</v>
      </c>
      <c r="AJ53" s="119">
        <f>IF(J15=AE4,'Sheet2 (2)'!I8,IF(N15=AE4,'Sheet2 (2)'!X8,""))</f>
        <v>0</v>
      </c>
    </row>
    <row r="54" spans="4:36" x14ac:dyDescent="0.3">
      <c r="D54" s="53"/>
      <c r="F54" s="30" t="s">
        <v>140</v>
      </c>
      <c r="G54" s="205" t="s">
        <v>728</v>
      </c>
      <c r="K54" s="31">
        <f>'Sheet2 (2)'!K7</f>
        <v>0</v>
      </c>
      <c r="M54" s="32">
        <f>'Sheet2 (2)'!G7</f>
        <v>0</v>
      </c>
      <c r="N54" t="str">
        <f>IF('Sheet2 (2)'!J7=FALSE,"**","")</f>
        <v/>
      </c>
      <c r="O54" s="35">
        <f>'Sheet2 (2)'!L7</f>
        <v>0</v>
      </c>
      <c r="Q54" s="33">
        <f>'Sheet2 (2)'!D7</f>
        <v>0</v>
      </c>
      <c r="S54" s="17">
        <v>15</v>
      </c>
      <c r="T54" s="111">
        <f>'Sheet2 (2)'!P7</f>
        <v>10</v>
      </c>
      <c r="U54" s="6">
        <f>Q54*5</f>
        <v>0</v>
      </c>
      <c r="V54" s="6">
        <f>'Sheet2 (2)'!Z7</f>
        <v>0</v>
      </c>
      <c r="X54" s="94" t="e">
        <f>'Sheet2 (2)'!AC7</f>
        <v>#DIV/0!</v>
      </c>
      <c r="Y54" s="103"/>
      <c r="AE54" s="119" t="s">
        <v>157</v>
      </c>
      <c r="AF54" s="119">
        <f>IF(J16=AE5,'Sheet2 (2)'!E9,IF(N16=AE5,'Sheet2 (2)'!T9,""))</f>
        <v>0</v>
      </c>
      <c r="AG54" s="119">
        <f>IF(J16=AE5,'Sheet2 (2)'!F9,IF(N16=AE5,'Sheet2 (2)'!U9,""))</f>
        <v>0</v>
      </c>
      <c r="AH54" s="119">
        <f>IF(J16=AE5,'Sheet2 (2)'!G9,IF(N16=AE5,'Sheet2 (2)'!V9,""))</f>
        <v>0</v>
      </c>
      <c r="AI54" s="119">
        <f>IF(J16=AE5,'Sheet2 (2)'!H9,IF(N16=AE5,'Sheet2 (2)'!W9,""))</f>
        <v>0</v>
      </c>
      <c r="AJ54" s="119">
        <f>IF(J16=AE5,'Sheet2 (2)'!I9,IF(N16=AE5,'Sheet2 (2)'!X9,""))</f>
        <v>0</v>
      </c>
    </row>
    <row r="55" spans="4:36" ht="5.4" customHeight="1" x14ac:dyDescent="0.3">
      <c r="D55" s="53"/>
      <c r="G55" s="204"/>
      <c r="S55" s="17"/>
      <c r="T55" s="6"/>
      <c r="X55" s="94"/>
      <c r="Y55" s="103"/>
      <c r="AE55" s="119" t="s">
        <v>158</v>
      </c>
      <c r="AF55" s="119">
        <f>IF(J17=AE6,'Sheet2 (2)'!E10,IF(N17=AE6,'Sheet2 (2)'!T10,""))</f>
        <v>0</v>
      </c>
      <c r="AG55" s="119">
        <f>IF(J17=AE6,'Sheet2 (2)'!F10,IF(N17=AE6,'Sheet2 (2)'!U10,""))</f>
        <v>0</v>
      </c>
      <c r="AH55" s="119">
        <f>IF(J17=AE6,'Sheet2 (2)'!G10,IF(N17=AE6,'Sheet2 (2)'!V10,""))</f>
        <v>0</v>
      </c>
      <c r="AI55" s="119">
        <f>IF(J17=AE6,'Sheet2 (2)'!H10,IF(N17=AE6,'Sheet2 (2)'!W10,""))</f>
        <v>0</v>
      </c>
      <c r="AJ55" s="119">
        <f>IF(J17=AE6,'Sheet2 (2)'!I10,IF(N17=AE6,'Sheet2 (2)'!X10,""))</f>
        <v>0</v>
      </c>
    </row>
    <row r="56" spans="4:36" x14ac:dyDescent="0.3">
      <c r="D56" s="53"/>
      <c r="F56" s="30" t="s">
        <v>141</v>
      </c>
      <c r="G56" s="205" t="s">
        <v>729</v>
      </c>
      <c r="K56" s="31">
        <f>'Sheet2 (2)'!K8</f>
        <v>0</v>
      </c>
      <c r="M56" s="32">
        <f>'Sheet2 (2)'!G8</f>
        <v>0</v>
      </c>
      <c r="N56" t="str">
        <f>IF('Sheet2 (2)'!J8=FALSE,"**","")</f>
        <v/>
      </c>
      <c r="O56" s="35">
        <f>'Sheet2 (2)'!L8</f>
        <v>0</v>
      </c>
      <c r="Q56" s="33">
        <f>'Sheet2 (2)'!D8</f>
        <v>0</v>
      </c>
      <c r="S56" s="17">
        <v>11</v>
      </c>
      <c r="T56" s="111">
        <f>'Sheet2 (2)'!P8</f>
        <v>15</v>
      </c>
      <c r="U56" s="6">
        <f>Q56*5</f>
        <v>0</v>
      </c>
      <c r="V56" s="6">
        <f>'Sheet2 (2)'!Z8</f>
        <v>0</v>
      </c>
      <c r="W56" s="54"/>
      <c r="X56" s="94" t="e">
        <f>'Sheet2 (2)'!AC8</f>
        <v>#DIV/0!</v>
      </c>
      <c r="Y56" s="104"/>
      <c r="AE56" s="119" t="s">
        <v>159</v>
      </c>
      <c r="AF56" s="119">
        <f>IF(J18=AE7,'Sheet2 (2)'!E11,IF(N18=AE7,'Sheet2 (2)'!T11,""))</f>
        <v>0</v>
      </c>
      <c r="AG56" s="119">
        <f>IF(J18=AE7,'Sheet2 (2)'!F11,IF(N18=AE7,'Sheet2 (2)'!U11,""))</f>
        <v>0</v>
      </c>
      <c r="AH56" s="119">
        <f>IF(J18=AE7,'Sheet2 (2)'!G11,IF(N18=AE7,'Sheet2 (2)'!V11,""))</f>
        <v>0</v>
      </c>
      <c r="AI56" s="119">
        <f>IF(J18=AE7,'Sheet2 (2)'!H11,IF(N18=AE7,'Sheet2 (2)'!W11,""))</f>
        <v>0</v>
      </c>
      <c r="AJ56" s="119">
        <f>IF(J18=AE7,'Sheet2 (2)'!I11,IF(N18=AE7,'Sheet2 (2)'!X11,""))</f>
        <v>0</v>
      </c>
    </row>
    <row r="57" spans="4:36" ht="5.4" customHeight="1" x14ac:dyDescent="0.3">
      <c r="D57" s="53"/>
      <c r="G57" s="204"/>
      <c r="S57" s="17"/>
      <c r="T57" s="6"/>
      <c r="X57" s="94"/>
      <c r="Y57" s="105"/>
    </row>
    <row r="58" spans="4:36" x14ac:dyDescent="0.3">
      <c r="D58" s="53"/>
      <c r="F58" s="30" t="s">
        <v>142</v>
      </c>
      <c r="G58" s="205" t="s">
        <v>730</v>
      </c>
      <c r="K58" s="31">
        <f>'Sheet2 (2)'!K9</f>
        <v>0</v>
      </c>
      <c r="M58" s="32">
        <f>'Sheet2 (2)'!G9</f>
        <v>0</v>
      </c>
      <c r="N58" t="str">
        <f>IF('Sheet2 (2)'!J9=FALSE,"**","")</f>
        <v/>
      </c>
      <c r="O58" s="35">
        <f>'Sheet2 (2)'!L9</f>
        <v>0</v>
      </c>
      <c r="Q58" s="33">
        <f>'Sheet2 (2)'!D9</f>
        <v>0</v>
      </c>
      <c r="S58" s="17">
        <v>9</v>
      </c>
      <c r="T58" s="111">
        <f>'Sheet2 (2)'!P9</f>
        <v>15</v>
      </c>
      <c r="U58" s="6">
        <f>Q58*5</f>
        <v>0</v>
      </c>
      <c r="V58" s="6">
        <f>'Sheet2 (2)'!Z9</f>
        <v>0</v>
      </c>
      <c r="X58" s="94" t="e">
        <f>'Sheet2 (2)'!AC9</f>
        <v>#DIV/0!</v>
      </c>
      <c r="Y58" s="103"/>
    </row>
    <row r="59" spans="4:36" ht="5.4" customHeight="1" x14ac:dyDescent="0.3">
      <c r="D59" s="53"/>
      <c r="G59" s="204"/>
      <c r="S59" s="17"/>
      <c r="T59" s="6"/>
      <c r="X59" s="94"/>
      <c r="Y59" s="103"/>
    </row>
    <row r="60" spans="4:36" x14ac:dyDescent="0.3">
      <c r="D60" s="53"/>
      <c r="F60" s="30" t="s">
        <v>143</v>
      </c>
      <c r="G60" s="205" t="s">
        <v>731</v>
      </c>
      <c r="K60" s="31">
        <f>'Sheet2 (2)'!K10</f>
        <v>0</v>
      </c>
      <c r="M60" s="32">
        <f>'Sheet2 (2)'!G10</f>
        <v>0</v>
      </c>
      <c r="N60" t="str">
        <f>IF('Sheet2 (2)'!J10=FALSE,"**","")</f>
        <v/>
      </c>
      <c r="O60" s="35">
        <f>'Sheet2 (2)'!L10</f>
        <v>0</v>
      </c>
      <c r="Q60" s="33">
        <f>'Sheet2 (2)'!D10</f>
        <v>0</v>
      </c>
      <c r="S60" s="17">
        <v>15</v>
      </c>
      <c r="T60" s="111">
        <f>'Sheet2 (2)'!P10</f>
        <v>10</v>
      </c>
      <c r="U60" s="6">
        <f>Q60*5</f>
        <v>0</v>
      </c>
      <c r="V60" s="6">
        <f>'Sheet2 (2)'!Z10</f>
        <v>0</v>
      </c>
      <c r="W60" s="4"/>
      <c r="X60" s="94" t="e">
        <f>'Sheet2 (2)'!AC10</f>
        <v>#DIV/0!</v>
      </c>
      <c r="Y60" s="104"/>
    </row>
    <row r="61" spans="4:36" ht="5.4" customHeight="1" x14ac:dyDescent="0.3">
      <c r="D61" s="53"/>
      <c r="G61" s="204"/>
      <c r="S61" s="17"/>
      <c r="T61" s="6"/>
      <c r="X61" s="94"/>
      <c r="Y61" s="105"/>
    </row>
    <row r="62" spans="4:36" x14ac:dyDescent="0.3">
      <c r="D62" s="53"/>
      <c r="F62" s="30" t="s">
        <v>144</v>
      </c>
      <c r="G62" s="205" t="s">
        <v>732</v>
      </c>
      <c r="K62" s="31">
        <f>'Sheet2 (2)'!K11</f>
        <v>0</v>
      </c>
      <c r="M62" s="32">
        <f>'Sheet2 (2)'!G11</f>
        <v>0</v>
      </c>
      <c r="N62" t="str">
        <f>IF('Sheet2 (2)'!J11=FALSE,"**","")</f>
        <v/>
      </c>
      <c r="O62" s="35">
        <f>'Sheet2 (2)'!L11</f>
        <v>0</v>
      </c>
      <c r="Q62" s="33">
        <f>'Sheet2 (2)'!D11</f>
        <v>0</v>
      </c>
      <c r="S62" s="17">
        <v>5</v>
      </c>
      <c r="T62" s="111">
        <f>'Sheet2 (2)'!P11</f>
        <v>10</v>
      </c>
      <c r="U62" s="6">
        <f>Q62*5</f>
        <v>0</v>
      </c>
      <c r="V62" s="6">
        <f>'Sheet2 (2)'!Z11</f>
        <v>0</v>
      </c>
      <c r="X62" s="94" t="e">
        <f>'Sheet2 (2)'!AC11</f>
        <v>#DIV/0!</v>
      </c>
      <c r="Y62" s="103"/>
    </row>
    <row r="63" spans="4:36" x14ac:dyDescent="0.3">
      <c r="D63" s="53"/>
      <c r="G63" s="205" t="s">
        <v>733</v>
      </c>
      <c r="S63" s="17"/>
      <c r="T63" s="6"/>
      <c r="Y63" s="103"/>
    </row>
    <row r="64" spans="4:36" x14ac:dyDescent="0.3">
      <c r="D64" s="53"/>
      <c r="I64" s="72" t="s">
        <v>489</v>
      </c>
      <c r="K64" s="48">
        <f>SUM(K50:K62)</f>
        <v>0</v>
      </c>
      <c r="M64" s="48">
        <f>SUM(M50:M62)</f>
        <v>0</v>
      </c>
      <c r="O64" s="34">
        <f>SUM(O50:O62)</f>
        <v>0</v>
      </c>
      <c r="Q64" s="34">
        <f>SUM(Q50:Q62)</f>
        <v>0</v>
      </c>
      <c r="S64" s="17">
        <v>89</v>
      </c>
      <c r="T64" s="34">
        <f>SUM(T50:T62)</f>
        <v>100</v>
      </c>
      <c r="X64" s="95" t="e">
        <f>SUM(X50:X62)</f>
        <v>#DIV/0!</v>
      </c>
      <c r="Y64" s="103"/>
    </row>
    <row r="65" spans="4:25" ht="15" thickBot="1" x14ac:dyDescent="0.35">
      <c r="D65" s="55"/>
      <c r="E65" s="56"/>
      <c r="F65" s="56"/>
      <c r="G65" s="56"/>
      <c r="H65" s="56"/>
      <c r="I65" s="96"/>
      <c r="J65" s="56"/>
      <c r="K65" s="97"/>
      <c r="L65" s="56"/>
      <c r="M65" s="97"/>
      <c r="N65" s="56"/>
      <c r="O65" s="97"/>
      <c r="P65" s="56"/>
      <c r="Q65" s="56"/>
      <c r="R65" s="56"/>
      <c r="S65" s="56"/>
      <c r="T65" s="100"/>
      <c r="U65" s="56"/>
      <c r="V65" s="100"/>
      <c r="W65" s="56"/>
      <c r="X65" s="56"/>
      <c r="Y65" s="106"/>
    </row>
    <row r="66" spans="4:25" ht="15" thickTop="1" x14ac:dyDescent="0.3"/>
    <row r="67" spans="4:25" x14ac:dyDescent="0.3">
      <c r="F67" t="s">
        <v>604</v>
      </c>
      <c r="G67" s="67" t="e">
        <f>'Sheet2 (2)'!AC15</f>
        <v>#DIV/0!</v>
      </c>
      <c r="H67" s="120" t="e">
        <f>X64</f>
        <v>#DIV/0!</v>
      </c>
      <c r="I67" t="e">
        <f>IF(G67="F","","%")</f>
        <v>#DIV/0!</v>
      </c>
      <c r="K67" t="e">
        <f>IF('Sheet2 (2)'!AF12&lt;1,"Pass in all Areas",'Sheet2 (2)'!AH12)</f>
        <v>#DIV/0!</v>
      </c>
    </row>
    <row r="68" spans="4:25" x14ac:dyDescent="0.3">
      <c r="M68" s="6"/>
    </row>
    <row r="69" spans="4:25" x14ac:dyDescent="0.3">
      <c r="F69" t="s">
        <v>146</v>
      </c>
      <c r="G69" s="321" t="e">
        <f>'Sheet2 (2)'!AD15</f>
        <v>#DIV/0!</v>
      </c>
      <c r="H69" s="322"/>
      <c r="I69" s="322"/>
      <c r="J69" s="322"/>
      <c r="K69" s="322"/>
      <c r="L69" s="322"/>
      <c r="M69" s="322"/>
      <c r="N69" s="322"/>
      <c r="O69" s="322"/>
      <c r="P69" s="322"/>
      <c r="Q69" s="322"/>
      <c r="R69" s="322"/>
      <c r="S69" s="322"/>
      <c r="T69" s="322"/>
      <c r="U69" s="322"/>
      <c r="V69" s="322"/>
      <c r="W69" s="322"/>
      <c r="X69" s="322"/>
      <c r="Y69" s="323"/>
    </row>
    <row r="70" spans="4:25" x14ac:dyDescent="0.3">
      <c r="G70" s="324"/>
      <c r="H70" s="325"/>
      <c r="I70" s="325"/>
      <c r="J70" s="325"/>
      <c r="K70" s="325"/>
      <c r="L70" s="325"/>
      <c r="M70" s="325"/>
      <c r="N70" s="325"/>
      <c r="O70" s="325"/>
      <c r="P70" s="325"/>
      <c r="Q70" s="325"/>
      <c r="R70" s="325"/>
      <c r="S70" s="325"/>
      <c r="T70" s="325"/>
      <c r="U70" s="325"/>
      <c r="V70" s="325"/>
      <c r="W70" s="325"/>
      <c r="X70" s="325"/>
      <c r="Y70" s="326"/>
    </row>
    <row r="71" spans="4:25" x14ac:dyDescent="0.3">
      <c r="G71" s="254" t="s">
        <v>725</v>
      </c>
      <c r="H71" s="119"/>
      <c r="I71" s="119"/>
      <c r="J71" s="119"/>
      <c r="K71" s="119"/>
      <c r="L71" s="119"/>
      <c r="M71" s="203"/>
      <c r="N71" s="119"/>
      <c r="O71" s="119"/>
      <c r="P71" s="119"/>
      <c r="Q71" s="119"/>
      <c r="R71" s="119"/>
      <c r="S71" s="119"/>
      <c r="T71" s="119"/>
    </row>
    <row r="72" spans="4:25" hidden="1" x14ac:dyDescent="0.3">
      <c r="G72" s="327" t="e">
        <f>IF('Sheet2 (2)'!D13="ERROR","ERROR",IF(J12=AE1,'Sheet2 (2)'!AF15,VLOOKUP(G34,'Sheet2 (2)'!C29:F31,4)))</f>
        <v>#N/A</v>
      </c>
      <c r="H72" s="328"/>
      <c r="I72" s="328"/>
      <c r="J72" s="328"/>
      <c r="K72" s="328"/>
      <c r="L72" s="328"/>
      <c r="M72" s="328"/>
      <c r="N72" s="328"/>
      <c r="O72" s="328"/>
      <c r="P72" s="328"/>
      <c r="Q72" s="328"/>
      <c r="R72" s="328"/>
      <c r="S72" s="328"/>
      <c r="T72" s="328"/>
      <c r="U72" s="328"/>
      <c r="V72" s="328"/>
      <c r="W72" s="328"/>
      <c r="X72" s="328"/>
      <c r="Y72" s="329"/>
    </row>
    <row r="73" spans="4:25" hidden="1" x14ac:dyDescent="0.3">
      <c r="G73" s="330"/>
      <c r="H73" s="331"/>
      <c r="I73" s="331"/>
      <c r="J73" s="331"/>
      <c r="K73" s="331"/>
      <c r="L73" s="331"/>
      <c r="M73" s="331"/>
      <c r="N73" s="331"/>
      <c r="O73" s="331"/>
      <c r="P73" s="331"/>
      <c r="Q73" s="331"/>
      <c r="R73" s="331"/>
      <c r="S73" s="331"/>
      <c r="T73" s="331"/>
      <c r="U73" s="331"/>
      <c r="V73" s="331"/>
      <c r="W73" s="331"/>
      <c r="X73" s="331"/>
      <c r="Y73" s="332"/>
    </row>
    <row r="74" spans="4:25" hidden="1" x14ac:dyDescent="0.3">
      <c r="G74" s="330"/>
      <c r="H74" s="331"/>
      <c r="I74" s="331"/>
      <c r="J74" s="331"/>
      <c r="K74" s="331"/>
      <c r="L74" s="331"/>
      <c r="M74" s="331"/>
      <c r="N74" s="331"/>
      <c r="O74" s="331"/>
      <c r="P74" s="331"/>
      <c r="Q74" s="331"/>
      <c r="R74" s="331"/>
      <c r="S74" s="331"/>
      <c r="T74" s="331"/>
      <c r="U74" s="331"/>
      <c r="V74" s="331"/>
      <c r="W74" s="331"/>
      <c r="X74" s="331"/>
      <c r="Y74" s="332"/>
    </row>
    <row r="75" spans="4:25" hidden="1" x14ac:dyDescent="0.3">
      <c r="G75" s="330"/>
      <c r="H75" s="331"/>
      <c r="I75" s="331"/>
      <c r="J75" s="331"/>
      <c r="K75" s="331"/>
      <c r="L75" s="331"/>
      <c r="M75" s="331"/>
      <c r="N75" s="331"/>
      <c r="O75" s="331"/>
      <c r="P75" s="331"/>
      <c r="Q75" s="331"/>
      <c r="R75" s="331"/>
      <c r="S75" s="331"/>
      <c r="T75" s="331"/>
      <c r="U75" s="331"/>
      <c r="V75" s="331"/>
      <c r="W75" s="331"/>
      <c r="X75" s="331"/>
      <c r="Y75" s="332"/>
    </row>
    <row r="76" spans="4:25" hidden="1" x14ac:dyDescent="0.3">
      <c r="G76" s="330"/>
      <c r="H76" s="331"/>
      <c r="I76" s="331"/>
      <c r="J76" s="331"/>
      <c r="K76" s="331"/>
      <c r="L76" s="331"/>
      <c r="M76" s="331"/>
      <c r="N76" s="331"/>
      <c r="O76" s="331"/>
      <c r="P76" s="331"/>
      <c r="Q76" s="331"/>
      <c r="R76" s="331"/>
      <c r="S76" s="331"/>
      <c r="T76" s="331"/>
      <c r="U76" s="331"/>
      <c r="V76" s="331"/>
      <c r="W76" s="331"/>
      <c r="X76" s="331"/>
      <c r="Y76" s="332"/>
    </row>
    <row r="77" spans="4:25" hidden="1" x14ac:dyDescent="0.3">
      <c r="G77" s="330"/>
      <c r="H77" s="331"/>
      <c r="I77" s="331"/>
      <c r="J77" s="331"/>
      <c r="K77" s="331"/>
      <c r="L77" s="331"/>
      <c r="M77" s="331"/>
      <c r="N77" s="331"/>
      <c r="O77" s="331"/>
      <c r="P77" s="331"/>
      <c r="Q77" s="331"/>
      <c r="R77" s="331"/>
      <c r="S77" s="331"/>
      <c r="T77" s="331"/>
      <c r="U77" s="331"/>
      <c r="V77" s="331"/>
      <c r="W77" s="331"/>
      <c r="X77" s="331"/>
      <c r="Y77" s="332"/>
    </row>
    <row r="78" spans="4:25" hidden="1" x14ac:dyDescent="0.3">
      <c r="G78" s="333"/>
      <c r="H78" s="334"/>
      <c r="I78" s="334"/>
      <c r="J78" s="334"/>
      <c r="K78" s="334"/>
      <c r="L78" s="334"/>
      <c r="M78" s="334"/>
      <c r="N78" s="334"/>
      <c r="O78" s="334"/>
      <c r="P78" s="334"/>
      <c r="Q78" s="334"/>
      <c r="R78" s="334"/>
      <c r="S78" s="334"/>
      <c r="T78" s="334"/>
      <c r="U78" s="334"/>
      <c r="V78" s="334"/>
      <c r="W78" s="334"/>
      <c r="X78" s="334"/>
      <c r="Y78" s="335"/>
    </row>
    <row r="79" spans="4:25" x14ac:dyDescent="0.3">
      <c r="G79" s="122"/>
      <c r="H79" s="122"/>
      <c r="I79" s="122"/>
      <c r="J79" s="122"/>
      <c r="K79" s="122"/>
      <c r="L79" s="122"/>
      <c r="M79" s="122"/>
      <c r="N79" s="122"/>
      <c r="O79" s="122"/>
      <c r="P79" s="122"/>
      <c r="Q79" s="122"/>
    </row>
    <row r="80" spans="4:25" x14ac:dyDescent="0.3">
      <c r="G80" s="122"/>
      <c r="H80" s="122"/>
      <c r="I80" s="122"/>
      <c r="J80" s="122"/>
      <c r="K80" s="122"/>
      <c r="L80" s="122"/>
      <c r="M80" s="122"/>
      <c r="N80" s="122"/>
      <c r="O80" s="122"/>
      <c r="P80" s="122"/>
      <c r="Q80" s="122"/>
    </row>
    <row r="81" spans="7:17" x14ac:dyDescent="0.3">
      <c r="G81" s="122"/>
      <c r="H81" s="122"/>
      <c r="I81" s="122"/>
      <c r="J81" s="122"/>
      <c r="K81" s="122"/>
      <c r="L81" s="122"/>
      <c r="M81" s="122"/>
      <c r="N81" s="122"/>
      <c r="O81" s="122"/>
      <c r="P81" s="122"/>
      <c r="Q81" s="122"/>
    </row>
    <row r="99" spans="13:13" x14ac:dyDescent="0.3">
      <c r="M99" s="6"/>
    </row>
    <row r="100" spans="13:13" x14ac:dyDescent="0.3">
      <c r="M100" s="6"/>
    </row>
  </sheetData>
  <sheetProtection selectLockedCells="1" selectUnlockedCells="1"/>
  <mergeCells count="7">
    <mergeCell ref="G69:Y70"/>
    <mergeCell ref="G72:Y78"/>
    <mergeCell ref="I6:Q6"/>
    <mergeCell ref="I8:J8"/>
    <mergeCell ref="I10:Q10"/>
    <mergeCell ref="G36:Y37"/>
    <mergeCell ref="G39:Y45"/>
  </mergeCells>
  <pageMargins left="0.25" right="0.25" top="0.75" bottom="0.75" header="0.3" footer="0.3"/>
  <pageSetup paperSize="9" scale="5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BZ85"/>
  <sheetViews>
    <sheetView showGridLines="0" showRowColHeaders="0" zoomScale="90" zoomScaleNormal="90" workbookViewId="0">
      <selection activeCell="M15" sqref="M15"/>
    </sheetView>
  </sheetViews>
  <sheetFormatPr defaultRowHeight="14.4" x14ac:dyDescent="0.3"/>
  <cols>
    <col min="1" max="1" width="4.88671875" customWidth="1"/>
    <col min="2" max="4" width="1.44140625" customWidth="1"/>
    <col min="5" max="6" width="10.88671875" customWidth="1"/>
    <col min="7" max="7" width="3" customWidth="1"/>
    <col min="8" max="16" width="15.44140625" customWidth="1"/>
    <col min="17" max="17" width="9.109375" customWidth="1"/>
    <col min="27" max="52" width="8.88671875" hidden="1" customWidth="1"/>
    <col min="53" max="53" width="25.5546875" hidden="1" customWidth="1"/>
    <col min="54" max="78" width="8.88671875" hidden="1" customWidth="1"/>
  </cols>
  <sheetData>
    <row r="2" spans="2:53" ht="18" customHeight="1" x14ac:dyDescent="0.3">
      <c r="F2" s="206" t="s">
        <v>991</v>
      </c>
      <c r="BA2" t="s">
        <v>650</v>
      </c>
    </row>
    <row r="3" spans="2:53" ht="18" customHeight="1" x14ac:dyDescent="0.45">
      <c r="H3" s="207"/>
      <c r="I3" s="208" t="s">
        <v>736</v>
      </c>
      <c r="BA3" t="s">
        <v>130</v>
      </c>
    </row>
    <row r="4" spans="2:53" ht="18" customHeight="1" x14ac:dyDescent="0.3">
      <c r="BA4" t="s">
        <v>131</v>
      </c>
    </row>
    <row r="5" spans="2:53" x14ac:dyDescent="0.3">
      <c r="BA5" t="s">
        <v>132</v>
      </c>
    </row>
    <row r="6" spans="2:53" x14ac:dyDescent="0.3">
      <c r="B6" s="57"/>
      <c r="C6" s="57"/>
      <c r="D6" s="57"/>
      <c r="E6" s="57"/>
      <c r="F6" s="57"/>
      <c r="G6" s="57"/>
      <c r="H6" s="57"/>
      <c r="I6" s="57"/>
      <c r="J6" s="57"/>
      <c r="K6" s="57"/>
      <c r="L6" s="57"/>
      <c r="M6" s="57"/>
      <c r="N6" s="57"/>
      <c r="O6" s="57"/>
      <c r="P6" s="57"/>
      <c r="Q6" s="57"/>
      <c r="BA6" t="s">
        <v>133</v>
      </c>
    </row>
    <row r="7" spans="2:53" x14ac:dyDescent="0.3">
      <c r="B7" s="57"/>
      <c r="C7" s="57"/>
      <c r="D7" s="57"/>
      <c r="E7" s="57" t="s">
        <v>124</v>
      </c>
      <c r="F7" s="57"/>
      <c r="G7" s="57"/>
      <c r="H7" s="348"/>
      <c r="I7" s="349"/>
      <c r="J7" s="349"/>
      <c r="K7" s="349"/>
      <c r="L7" s="349"/>
      <c r="M7" s="349"/>
      <c r="N7" s="349"/>
      <c r="O7" s="349"/>
      <c r="P7" s="350"/>
      <c r="Q7" s="57"/>
      <c r="BA7" t="s">
        <v>134</v>
      </c>
    </row>
    <row r="8" spans="2:53" ht="6" customHeight="1" x14ac:dyDescent="0.3">
      <c r="B8" s="57"/>
      <c r="C8" s="57"/>
      <c r="D8" s="57"/>
      <c r="E8" s="57"/>
      <c r="F8" s="57"/>
      <c r="G8" s="57"/>
      <c r="H8" s="57"/>
      <c r="I8" s="57"/>
      <c r="J8" s="57"/>
      <c r="K8" s="57"/>
      <c r="L8" s="57"/>
      <c r="M8" s="57"/>
      <c r="N8" s="57"/>
      <c r="O8" s="57"/>
      <c r="P8" s="57"/>
      <c r="Q8" s="57"/>
      <c r="BA8" t="s">
        <v>135</v>
      </c>
    </row>
    <row r="9" spans="2:53" x14ac:dyDescent="0.3">
      <c r="B9" s="57"/>
      <c r="C9" s="57"/>
      <c r="D9" s="57"/>
      <c r="E9" s="57" t="s">
        <v>610</v>
      </c>
      <c r="F9" s="57"/>
      <c r="G9" s="57"/>
      <c r="H9" s="348"/>
      <c r="I9" s="349"/>
      <c r="J9" s="349"/>
      <c r="K9" s="349"/>
      <c r="L9" s="349"/>
      <c r="M9" s="349"/>
      <c r="N9" s="349"/>
      <c r="O9" s="349"/>
      <c r="P9" s="350"/>
      <c r="Q9" s="57"/>
      <c r="BA9" t="s">
        <v>136</v>
      </c>
    </row>
    <row r="10" spans="2:53" ht="25.5" customHeight="1" x14ac:dyDescent="0.3">
      <c r="B10" s="57"/>
      <c r="C10" s="57"/>
      <c r="D10" s="57"/>
      <c r="E10" s="57"/>
      <c r="F10" s="57"/>
      <c r="G10" s="57"/>
      <c r="H10" s="57"/>
      <c r="I10" s="57"/>
      <c r="J10" s="57"/>
      <c r="K10" s="57"/>
      <c r="L10" s="57"/>
      <c r="M10" s="57"/>
      <c r="N10" s="140" t="s">
        <v>647</v>
      </c>
      <c r="O10" s="140" t="s">
        <v>648</v>
      </c>
      <c r="P10" s="140" t="s">
        <v>649</v>
      </c>
      <c r="Q10" s="57"/>
      <c r="BA10" t="s">
        <v>137</v>
      </c>
    </row>
    <row r="11" spans="2:53" x14ac:dyDescent="0.3">
      <c r="B11" s="57"/>
      <c r="C11" s="57"/>
      <c r="D11" s="57"/>
      <c r="E11" s="57" t="s">
        <v>410</v>
      </c>
      <c r="F11" s="57"/>
      <c r="G11" s="57"/>
      <c r="H11" s="351"/>
      <c r="I11" s="352"/>
      <c r="J11" s="57"/>
      <c r="K11" s="57" t="s">
        <v>646</v>
      </c>
      <c r="L11" s="57"/>
      <c r="M11" s="57"/>
      <c r="N11" s="139"/>
      <c r="O11" s="139"/>
      <c r="P11" s="139"/>
      <c r="Q11" s="57"/>
    </row>
    <row r="12" spans="2:53" ht="9" customHeight="1" x14ac:dyDescent="0.35">
      <c r="B12" s="57"/>
      <c r="C12" s="57"/>
      <c r="D12" s="57"/>
      <c r="E12" s="57"/>
      <c r="F12" s="57"/>
      <c r="G12" s="57"/>
      <c r="H12" s="57"/>
      <c r="I12" s="57"/>
      <c r="J12" s="57"/>
      <c r="K12" s="138"/>
      <c r="L12" s="57"/>
      <c r="M12" s="57"/>
      <c r="N12" s="57"/>
      <c r="O12" s="57"/>
      <c r="P12" s="57"/>
      <c r="Q12" s="57"/>
      <c r="BA12" s="14" t="s">
        <v>123</v>
      </c>
    </row>
    <row r="13" spans="2:53" ht="18" x14ac:dyDescent="0.35">
      <c r="B13" s="57"/>
      <c r="C13" s="57"/>
      <c r="D13" s="57"/>
      <c r="E13" s="57" t="s">
        <v>127</v>
      </c>
      <c r="F13" s="57"/>
      <c r="G13" s="57"/>
      <c r="H13" s="359"/>
      <c r="I13" s="360"/>
      <c r="J13" s="57"/>
      <c r="K13" s="57" t="s">
        <v>539</v>
      </c>
      <c r="L13" s="57"/>
      <c r="M13" s="359"/>
      <c r="N13" s="361"/>
      <c r="O13" s="361"/>
      <c r="P13" s="360"/>
      <c r="Q13" s="227" t="e">
        <f>VLOOKUP(M13,BA21:BB26,2)</f>
        <v>#N/A</v>
      </c>
      <c r="BA13" s="14"/>
    </row>
    <row r="14" spans="2:53" ht="6.9" customHeight="1" x14ac:dyDescent="0.35">
      <c r="B14" s="57"/>
      <c r="C14" s="57"/>
      <c r="D14" s="57"/>
      <c r="E14" s="57"/>
      <c r="F14" s="57"/>
      <c r="G14" s="57"/>
      <c r="H14" s="57"/>
      <c r="I14" s="57"/>
      <c r="J14" s="57"/>
      <c r="K14" s="57"/>
      <c r="L14" s="57"/>
      <c r="M14" s="57"/>
      <c r="N14" s="57"/>
      <c r="O14" s="57"/>
      <c r="P14" s="57"/>
      <c r="Q14" s="57"/>
      <c r="BA14" s="14" t="s">
        <v>627</v>
      </c>
    </row>
    <row r="15" spans="2:53" ht="14.1" customHeight="1" x14ac:dyDescent="0.35">
      <c r="B15" s="57"/>
      <c r="C15" s="57"/>
      <c r="D15" s="57"/>
      <c r="E15" s="57"/>
      <c r="F15" s="57"/>
      <c r="G15" s="57"/>
      <c r="H15" s="57"/>
      <c r="I15" s="57"/>
      <c r="J15" s="57"/>
      <c r="K15" s="57" t="s">
        <v>454</v>
      </c>
      <c r="L15" s="57"/>
      <c r="M15" s="139"/>
      <c r="N15" s="57"/>
      <c r="O15" s="57"/>
      <c r="P15" s="57"/>
      <c r="Q15" s="57"/>
      <c r="BA15" s="14" t="s">
        <v>628</v>
      </c>
    </row>
    <row r="16" spans="2:53" ht="6.9" customHeight="1" x14ac:dyDescent="0.35">
      <c r="B16" s="57"/>
      <c r="C16" s="57"/>
      <c r="D16" s="57"/>
      <c r="E16" s="57"/>
      <c r="F16" s="57"/>
      <c r="G16" s="57"/>
      <c r="H16" s="57"/>
      <c r="I16" s="57"/>
      <c r="J16" s="57"/>
      <c r="K16" s="57"/>
      <c r="L16" s="57"/>
      <c r="M16" s="57"/>
      <c r="N16" s="57"/>
      <c r="O16" s="57"/>
      <c r="P16" s="57"/>
      <c r="Q16" s="57"/>
      <c r="BA16" s="14"/>
    </row>
    <row r="17" spans="2:54" x14ac:dyDescent="0.3">
      <c r="B17" s="57"/>
      <c r="C17" s="57"/>
      <c r="D17" s="57"/>
      <c r="E17" s="57" t="s">
        <v>408</v>
      </c>
      <c r="F17" s="57"/>
      <c r="G17" s="57"/>
      <c r="H17" s="348"/>
      <c r="I17" s="349"/>
      <c r="J17" s="349"/>
      <c r="K17" s="349"/>
      <c r="L17" s="349"/>
      <c r="M17" s="349"/>
      <c r="N17" s="349"/>
      <c r="O17" s="349"/>
      <c r="P17" s="350"/>
      <c r="Q17" s="57"/>
    </row>
    <row r="18" spans="2:54" ht="18" x14ac:dyDescent="0.35">
      <c r="B18" s="57"/>
      <c r="C18" s="57"/>
      <c r="D18" s="57"/>
      <c r="E18" s="57" t="s">
        <v>409</v>
      </c>
      <c r="F18" s="57"/>
      <c r="G18" s="57"/>
      <c r="H18" s="57"/>
      <c r="I18" s="57"/>
      <c r="J18" s="57"/>
      <c r="K18" s="57"/>
      <c r="L18" s="57"/>
      <c r="M18" s="57"/>
      <c r="N18" s="57"/>
      <c r="O18" s="57"/>
      <c r="P18" s="57"/>
      <c r="Q18" s="57"/>
      <c r="BA18" s="14"/>
    </row>
    <row r="19" spans="2:54" ht="3.6" customHeight="1" x14ac:dyDescent="0.3">
      <c r="B19" s="57"/>
      <c r="C19" s="57"/>
      <c r="D19" s="57"/>
      <c r="E19" s="57"/>
      <c r="F19" s="57"/>
      <c r="G19" s="57"/>
      <c r="H19" s="57"/>
      <c r="I19" s="57"/>
      <c r="J19" s="57"/>
      <c r="K19" s="57"/>
      <c r="L19" s="57"/>
      <c r="M19" s="57"/>
      <c r="N19" s="57"/>
      <c r="O19" s="57"/>
      <c r="P19" s="57"/>
      <c r="Q19" s="57"/>
    </row>
    <row r="20" spans="2:54" ht="3.6" customHeight="1" x14ac:dyDescent="0.3">
      <c r="B20" s="57"/>
      <c r="C20" s="57"/>
      <c r="D20" s="57"/>
      <c r="E20" s="57"/>
      <c r="F20" s="57"/>
      <c r="G20" s="57"/>
      <c r="H20" s="57"/>
      <c r="I20" s="57"/>
      <c r="J20" s="57"/>
      <c r="K20" s="57"/>
      <c r="L20" s="57"/>
      <c r="M20" s="57"/>
      <c r="N20" s="57"/>
      <c r="O20" s="57"/>
      <c r="P20" s="57"/>
      <c r="Q20" s="57"/>
    </row>
    <row r="21" spans="2:54" ht="3.6" customHeight="1" x14ac:dyDescent="0.3">
      <c r="B21" s="57"/>
      <c r="C21" s="57"/>
      <c r="D21" s="57"/>
      <c r="E21" s="57"/>
      <c r="F21" s="57"/>
      <c r="G21" s="57"/>
      <c r="H21" s="57"/>
      <c r="I21" s="57"/>
      <c r="J21" s="57"/>
      <c r="K21" s="57"/>
      <c r="L21" s="57"/>
      <c r="M21" s="57"/>
      <c r="N21" s="57"/>
      <c r="O21" s="57"/>
      <c r="P21" s="57"/>
      <c r="Q21" s="57"/>
      <c r="BA21" t="s">
        <v>607</v>
      </c>
      <c r="BB21">
        <v>1</v>
      </c>
    </row>
    <row r="22" spans="2:54" ht="36.9" customHeight="1" x14ac:dyDescent="0.3">
      <c r="B22" s="57"/>
      <c r="C22" s="57"/>
      <c r="D22" s="57"/>
      <c r="E22" s="130" t="s">
        <v>636</v>
      </c>
      <c r="F22" s="57"/>
      <c r="G22" s="57"/>
      <c r="H22" s="356"/>
      <c r="I22" s="357"/>
      <c r="J22" s="357"/>
      <c r="K22" s="357"/>
      <c r="L22" s="357"/>
      <c r="M22" s="357"/>
      <c r="N22" s="357"/>
      <c r="O22" s="357"/>
      <c r="P22" s="358"/>
      <c r="Q22" s="57"/>
      <c r="BA22" t="s">
        <v>608</v>
      </c>
      <c r="BB22">
        <v>2</v>
      </c>
    </row>
    <row r="23" spans="2:54" ht="6.6" customHeight="1" x14ac:dyDescent="0.3">
      <c r="B23" s="57"/>
      <c r="C23" s="57"/>
      <c r="D23" s="57"/>
      <c r="E23" s="57"/>
      <c r="F23" s="57"/>
      <c r="G23" s="57"/>
      <c r="H23" s="57"/>
      <c r="I23" s="57"/>
      <c r="J23" s="57"/>
      <c r="K23" s="57"/>
      <c r="L23" s="57"/>
      <c r="M23" s="57"/>
      <c r="N23" s="57"/>
      <c r="O23" s="57"/>
      <c r="P23" s="57"/>
      <c r="Q23" s="57"/>
      <c r="BA23" t="s">
        <v>752</v>
      </c>
      <c r="BB23">
        <v>3</v>
      </c>
    </row>
    <row r="24" spans="2:54" x14ac:dyDescent="0.3">
      <c r="B24" s="57"/>
      <c r="C24" s="57"/>
      <c r="D24" s="57"/>
      <c r="E24" s="57" t="s">
        <v>125</v>
      </c>
      <c r="F24" s="57"/>
      <c r="G24" s="57"/>
      <c r="H24" s="348"/>
      <c r="I24" s="350"/>
      <c r="J24" s="57"/>
      <c r="K24" s="57" t="s">
        <v>614</v>
      </c>
      <c r="L24" s="57"/>
      <c r="M24" s="362"/>
      <c r="N24" s="363"/>
      <c r="O24" s="363"/>
      <c r="P24" s="364"/>
      <c r="Q24" s="57"/>
      <c r="BA24" t="s">
        <v>753</v>
      </c>
      <c r="BB24">
        <v>6</v>
      </c>
    </row>
    <row r="25" spans="2:54" x14ac:dyDescent="0.3">
      <c r="B25" s="57"/>
      <c r="C25" s="57"/>
      <c r="D25" s="57"/>
      <c r="E25" s="57"/>
      <c r="F25" s="57"/>
      <c r="G25" s="57"/>
      <c r="H25" s="57"/>
      <c r="I25" s="57"/>
      <c r="J25" s="57"/>
      <c r="K25" s="57" t="s">
        <v>615</v>
      </c>
      <c r="L25" s="57"/>
      <c r="M25" s="365"/>
      <c r="N25" s="366"/>
      <c r="O25" s="366"/>
      <c r="P25" s="367"/>
      <c r="Q25" s="57"/>
      <c r="BA25" t="s">
        <v>754</v>
      </c>
      <c r="BB25">
        <v>4</v>
      </c>
    </row>
    <row r="26" spans="2:54" ht="18" customHeight="1" x14ac:dyDescent="0.3">
      <c r="B26" s="57"/>
      <c r="C26" s="57"/>
      <c r="D26" s="57"/>
      <c r="E26" s="57"/>
      <c r="F26" s="57"/>
      <c r="G26" s="57"/>
      <c r="H26" s="57"/>
      <c r="I26" s="57"/>
      <c r="J26" s="57"/>
      <c r="K26" s="57"/>
      <c r="L26" s="57"/>
      <c r="M26" s="141"/>
      <c r="N26" s="57"/>
      <c r="O26" s="57"/>
      <c r="P26" s="57"/>
      <c r="Q26" s="57"/>
      <c r="BA26" t="s">
        <v>755</v>
      </c>
      <c r="BB26">
        <v>5</v>
      </c>
    </row>
    <row r="27" spans="2:54" ht="12.6" customHeight="1" x14ac:dyDescent="0.3">
      <c r="B27" s="57"/>
      <c r="C27" s="57"/>
      <c r="D27" s="57"/>
      <c r="E27" s="57"/>
      <c r="F27" s="57"/>
      <c r="G27" s="57"/>
      <c r="H27" s="57"/>
      <c r="I27" s="57"/>
      <c r="J27" s="57"/>
      <c r="K27" s="57"/>
      <c r="L27" s="57"/>
      <c r="M27" s="142"/>
      <c r="N27" s="57"/>
      <c r="O27" s="57"/>
      <c r="P27" s="57"/>
      <c r="Q27" s="57"/>
    </row>
    <row r="28" spans="2:54" ht="14.4" customHeight="1" x14ac:dyDescent="0.3">
      <c r="B28" s="57"/>
      <c r="C28" s="57"/>
      <c r="D28" s="57"/>
      <c r="E28" s="57" t="s">
        <v>611</v>
      </c>
      <c r="F28" s="57"/>
      <c r="G28" s="57"/>
      <c r="H28" s="351"/>
      <c r="I28" s="352"/>
      <c r="J28" s="57"/>
      <c r="K28" s="57" t="s">
        <v>616</v>
      </c>
      <c r="L28" s="57"/>
      <c r="M28" s="356"/>
      <c r="N28" s="357"/>
      <c r="O28" s="357"/>
      <c r="P28" s="358"/>
      <c r="Q28" s="57"/>
      <c r="BA28" t="s">
        <v>612</v>
      </c>
    </row>
    <row r="29" spans="2:54" ht="14.4" customHeight="1" x14ac:dyDescent="0.3">
      <c r="B29" s="57"/>
      <c r="C29" s="57"/>
      <c r="D29" s="57"/>
      <c r="E29" s="57"/>
      <c r="F29" s="57"/>
      <c r="G29" s="57"/>
      <c r="H29" s="57"/>
      <c r="I29" s="57"/>
      <c r="J29" s="57"/>
      <c r="K29" s="57"/>
      <c r="L29" s="57"/>
      <c r="M29" s="57"/>
      <c r="N29" s="57"/>
      <c r="O29" s="57"/>
      <c r="P29" s="57"/>
      <c r="Q29" s="57"/>
      <c r="BA29" t="s">
        <v>613</v>
      </c>
    </row>
    <row r="30" spans="2:54" ht="14.4" customHeight="1" x14ac:dyDescent="0.3">
      <c r="B30" s="57"/>
      <c r="C30" s="57"/>
      <c r="D30" s="57"/>
      <c r="E30" s="57" t="s">
        <v>678</v>
      </c>
      <c r="F30" s="57"/>
      <c r="G30" s="57"/>
      <c r="H30" s="359"/>
      <c r="I30" s="360"/>
      <c r="J30" s="57"/>
      <c r="K30" s="57" t="s">
        <v>621</v>
      </c>
      <c r="L30" s="57"/>
      <c r="M30" s="359"/>
      <c r="N30" s="361"/>
      <c r="O30" s="361"/>
      <c r="P30" s="360"/>
      <c r="Q30" s="57"/>
      <c r="BA30" t="s">
        <v>651</v>
      </c>
    </row>
    <row r="31" spans="2:54" ht="29.4" customHeight="1" x14ac:dyDescent="0.3">
      <c r="B31" s="57"/>
      <c r="C31" s="57"/>
      <c r="D31" s="57"/>
      <c r="E31" s="141"/>
      <c r="F31" s="57"/>
      <c r="G31" s="57"/>
      <c r="H31" s="57"/>
      <c r="I31" s="57"/>
      <c r="J31" s="57"/>
      <c r="K31" s="57"/>
      <c r="L31" s="57"/>
      <c r="M31" s="57"/>
      <c r="N31" s="57"/>
      <c r="O31" s="57"/>
      <c r="P31" s="57"/>
      <c r="Q31" s="57"/>
      <c r="BA31" t="s">
        <v>618</v>
      </c>
    </row>
    <row r="32" spans="2:54" ht="14.4" customHeight="1" x14ac:dyDescent="0.3">
      <c r="B32" s="57"/>
      <c r="C32" s="57"/>
      <c r="D32" s="57"/>
      <c r="E32" s="57" t="s">
        <v>677</v>
      </c>
      <c r="F32" s="57"/>
      <c r="G32" s="57"/>
      <c r="H32" s="57"/>
      <c r="I32" s="57"/>
      <c r="J32" s="57"/>
      <c r="K32" s="57"/>
      <c r="L32" s="57"/>
      <c r="M32" s="143"/>
      <c r="N32" s="57"/>
      <c r="O32" s="143"/>
      <c r="P32" s="57"/>
      <c r="Q32" s="57"/>
      <c r="BA32" t="s">
        <v>617</v>
      </c>
    </row>
    <row r="33" spans="2:53" ht="14.4" customHeight="1" x14ac:dyDescent="0.3">
      <c r="B33" s="57"/>
      <c r="C33" s="57"/>
      <c r="D33" s="57"/>
      <c r="E33" s="57"/>
      <c r="F33" s="57"/>
      <c r="G33" s="57"/>
      <c r="H33" s="57"/>
      <c r="I33" s="57"/>
      <c r="J33" s="57"/>
      <c r="K33" s="57"/>
      <c r="L33" s="57"/>
      <c r="M33" s="57"/>
      <c r="N33" s="138"/>
      <c r="O33" s="138"/>
      <c r="P33" s="138"/>
      <c r="Q33" s="57"/>
    </row>
    <row r="34" spans="2:53" ht="14.4" customHeight="1" x14ac:dyDescent="0.3">
      <c r="B34" s="57"/>
      <c r="C34" s="57"/>
      <c r="D34" s="57"/>
      <c r="E34" s="143" t="s">
        <v>659</v>
      </c>
      <c r="F34" s="143"/>
      <c r="G34" s="57"/>
      <c r="H34" s="57"/>
      <c r="I34" s="134"/>
      <c r="J34" s="57"/>
      <c r="K34" s="57" t="s">
        <v>662</v>
      </c>
      <c r="L34" s="57"/>
      <c r="M34" s="134"/>
      <c r="N34" s="138"/>
      <c r="O34" s="143" t="s">
        <v>653</v>
      </c>
      <c r="P34" s="138"/>
      <c r="Q34" s="57"/>
      <c r="BA34" t="s">
        <v>680</v>
      </c>
    </row>
    <row r="35" spans="2:53" ht="14.4" customHeight="1" x14ac:dyDescent="0.3">
      <c r="B35" s="57"/>
      <c r="C35" s="57"/>
      <c r="D35" s="57"/>
      <c r="E35" s="57" t="s">
        <v>660</v>
      </c>
      <c r="F35" s="57"/>
      <c r="G35" s="57"/>
      <c r="H35" s="57"/>
      <c r="I35" s="134"/>
      <c r="J35" s="57"/>
      <c r="K35" s="57" t="s">
        <v>663</v>
      </c>
      <c r="L35" s="57"/>
      <c r="M35" s="134"/>
      <c r="N35" s="138"/>
      <c r="O35" s="370"/>
      <c r="P35" s="371"/>
      <c r="Q35" s="57"/>
      <c r="BA35" t="s">
        <v>679</v>
      </c>
    </row>
    <row r="36" spans="2:53" ht="14.4" customHeight="1" x14ac:dyDescent="0.3">
      <c r="B36" s="57"/>
      <c r="C36" s="57"/>
      <c r="D36" s="57"/>
      <c r="E36" s="57" t="s">
        <v>664</v>
      </c>
      <c r="F36" s="57"/>
      <c r="G36" s="57"/>
      <c r="H36" s="57"/>
      <c r="I36" s="134"/>
      <c r="J36" s="57"/>
      <c r="K36" s="57" t="s">
        <v>620</v>
      </c>
      <c r="L36" s="57"/>
      <c r="M36" s="134"/>
      <c r="N36" s="57"/>
      <c r="O36" s="372"/>
      <c r="P36" s="373"/>
      <c r="Q36" s="57"/>
      <c r="BA36" t="s">
        <v>681</v>
      </c>
    </row>
    <row r="37" spans="2:53" ht="14.4" customHeight="1" x14ac:dyDescent="0.3">
      <c r="B37" s="57"/>
      <c r="C37" s="57"/>
      <c r="D37" s="57"/>
      <c r="E37" s="143" t="s">
        <v>661</v>
      </c>
      <c r="F37" s="57"/>
      <c r="G37" s="57"/>
      <c r="H37" s="57"/>
      <c r="I37" s="134"/>
      <c r="J37" s="57"/>
      <c r="K37" s="57" t="s">
        <v>665</v>
      </c>
      <c r="L37" s="57"/>
      <c r="M37" s="134"/>
      <c r="N37" s="57"/>
      <c r="O37" s="374"/>
      <c r="P37" s="375"/>
      <c r="Q37" s="57"/>
      <c r="BA37" t="s">
        <v>682</v>
      </c>
    </row>
    <row r="38" spans="2:53" ht="14.4" customHeight="1" x14ac:dyDescent="0.3">
      <c r="B38" s="57"/>
      <c r="C38" s="57"/>
      <c r="D38" s="57"/>
      <c r="E38" s="57"/>
      <c r="F38" s="57"/>
      <c r="G38" s="57"/>
      <c r="H38" s="57"/>
      <c r="I38" s="57"/>
      <c r="J38" s="57"/>
      <c r="K38" s="57"/>
      <c r="L38" s="57"/>
      <c r="M38" s="57"/>
      <c r="N38" s="57"/>
      <c r="O38" s="57"/>
      <c r="P38" s="57"/>
      <c r="Q38" s="57"/>
      <c r="BA38" t="s">
        <v>683</v>
      </c>
    </row>
    <row r="39" spans="2:53" ht="14.4" customHeight="1" x14ac:dyDescent="0.3">
      <c r="B39" s="57"/>
      <c r="C39" s="57"/>
      <c r="D39" s="57"/>
      <c r="E39" s="57" t="s">
        <v>676</v>
      </c>
      <c r="F39" s="57"/>
      <c r="G39" s="57"/>
      <c r="H39" s="359"/>
      <c r="I39" s="360"/>
      <c r="J39" s="57"/>
      <c r="K39" s="57" t="s">
        <v>625</v>
      </c>
      <c r="L39" s="57"/>
      <c r="M39" s="85"/>
      <c r="N39" s="57"/>
      <c r="O39" s="57"/>
      <c r="P39" s="57"/>
      <c r="Q39" s="57"/>
    </row>
    <row r="40" spans="2:53" ht="14.4" customHeight="1" x14ac:dyDescent="0.3">
      <c r="B40" s="57"/>
      <c r="C40" s="57"/>
      <c r="D40" s="57"/>
      <c r="E40" s="57"/>
      <c r="F40" s="57"/>
      <c r="G40" s="57"/>
      <c r="H40" s="57"/>
      <c r="I40" s="57"/>
      <c r="J40" s="57"/>
      <c r="K40" s="57"/>
      <c r="L40" s="57"/>
      <c r="M40" s="57"/>
      <c r="N40" s="57"/>
      <c r="O40" s="57"/>
      <c r="P40" s="57"/>
      <c r="Q40" s="57"/>
    </row>
    <row r="41" spans="2:53" ht="14.4" customHeight="1" x14ac:dyDescent="0.3">
      <c r="B41" s="57"/>
      <c r="C41" s="57"/>
      <c r="D41" s="57"/>
      <c r="E41" s="57" t="s">
        <v>623</v>
      </c>
      <c r="F41" s="57"/>
      <c r="G41" s="57"/>
      <c r="H41" s="348"/>
      <c r="I41" s="349"/>
      <c r="J41" s="349"/>
      <c r="K41" s="349"/>
      <c r="L41" s="349"/>
      <c r="M41" s="350"/>
      <c r="N41" s="57"/>
      <c r="O41" s="57"/>
      <c r="P41" s="57"/>
      <c r="Q41" s="57"/>
    </row>
    <row r="42" spans="2:53" ht="14.4" customHeight="1" x14ac:dyDescent="0.3">
      <c r="B42" s="57"/>
      <c r="C42" s="57"/>
      <c r="D42" s="57"/>
      <c r="E42" s="57"/>
      <c r="F42" s="57"/>
      <c r="G42" s="57"/>
      <c r="H42" s="57"/>
      <c r="I42" s="57"/>
      <c r="J42" s="57"/>
      <c r="K42" s="57"/>
      <c r="L42" s="57"/>
      <c r="M42" s="57"/>
      <c r="N42" s="57"/>
      <c r="O42" s="57"/>
      <c r="P42" s="57"/>
      <c r="Q42" s="57"/>
    </row>
    <row r="43" spans="2:53" ht="16.5" customHeight="1" x14ac:dyDescent="0.3">
      <c r="B43" s="57"/>
      <c r="C43" s="57"/>
      <c r="D43" s="57"/>
      <c r="E43" s="57" t="s">
        <v>626</v>
      </c>
      <c r="F43" s="57"/>
      <c r="G43" s="57"/>
      <c r="H43" s="377"/>
      <c r="I43" s="353" t="s">
        <v>612</v>
      </c>
      <c r="J43" s="354"/>
      <c r="K43" s="354"/>
      <c r="L43" s="355"/>
      <c r="M43" s="353" t="s">
        <v>613</v>
      </c>
      <c r="N43" s="354"/>
      <c r="O43" s="354"/>
      <c r="P43" s="355"/>
      <c r="Q43" s="57"/>
    </row>
    <row r="44" spans="2:53" ht="14.4" customHeight="1" x14ac:dyDescent="0.3">
      <c r="B44" s="57"/>
      <c r="C44" s="57"/>
      <c r="D44" s="57"/>
      <c r="E44" s="57"/>
      <c r="F44" s="57"/>
      <c r="G44" s="57"/>
      <c r="H44" s="378"/>
      <c r="I44" s="353" t="s">
        <v>631</v>
      </c>
      <c r="J44" s="355"/>
      <c r="K44" s="353" t="s">
        <v>632</v>
      </c>
      <c r="L44" s="355"/>
      <c r="M44" s="353" t="s">
        <v>631</v>
      </c>
      <c r="N44" s="355"/>
      <c r="O44" s="353" t="s">
        <v>632</v>
      </c>
      <c r="P44" s="355"/>
      <c r="Q44" s="57"/>
    </row>
    <row r="45" spans="2:53" ht="14.4" customHeight="1" x14ac:dyDescent="0.3">
      <c r="B45" s="57"/>
      <c r="C45" s="57"/>
      <c r="D45" s="57"/>
      <c r="E45" s="57"/>
      <c r="F45" s="57"/>
      <c r="G45" s="57"/>
      <c r="H45" s="131" t="s">
        <v>655</v>
      </c>
      <c r="I45" s="134"/>
      <c r="J45" s="134"/>
      <c r="K45" s="134"/>
      <c r="L45" s="134"/>
      <c r="M45" s="134"/>
      <c r="N45" s="134"/>
      <c r="O45" s="134"/>
      <c r="P45" s="134"/>
      <c r="Q45" s="57"/>
      <c r="BA45" t="s">
        <v>624</v>
      </c>
    </row>
    <row r="46" spans="2:53" ht="14.4" customHeight="1" x14ac:dyDescent="0.3">
      <c r="B46" s="57"/>
      <c r="C46" s="57"/>
      <c r="D46" s="57"/>
      <c r="E46" s="57"/>
      <c r="F46" s="57"/>
      <c r="G46" s="57"/>
      <c r="H46" s="131" t="s">
        <v>629</v>
      </c>
      <c r="I46" s="134"/>
      <c r="J46" s="134"/>
      <c r="K46" s="134"/>
      <c r="L46" s="134"/>
      <c r="M46" s="134"/>
      <c r="N46" s="134"/>
      <c r="O46" s="134"/>
      <c r="P46" s="134"/>
      <c r="Q46" s="57"/>
      <c r="BA46" t="s">
        <v>652</v>
      </c>
    </row>
    <row r="47" spans="2:53" ht="14.4" customHeight="1" x14ac:dyDescent="0.3">
      <c r="B47" s="57"/>
      <c r="C47" s="57"/>
      <c r="D47" s="57"/>
      <c r="E47" s="57"/>
      <c r="F47" s="57"/>
      <c r="G47" s="57"/>
      <c r="H47" s="131" t="s">
        <v>630</v>
      </c>
      <c r="I47" s="376"/>
      <c r="J47" s="376"/>
      <c r="K47" s="376"/>
      <c r="L47" s="376"/>
      <c r="M47" s="376"/>
      <c r="N47" s="376"/>
      <c r="O47" s="376"/>
      <c r="P47" s="376"/>
      <c r="Q47" s="57"/>
      <c r="BA47" t="s">
        <v>674</v>
      </c>
    </row>
    <row r="48" spans="2:53" ht="14.4" customHeight="1" x14ac:dyDescent="0.3">
      <c r="B48" s="57"/>
      <c r="C48" s="57"/>
      <c r="D48" s="57"/>
      <c r="E48" s="57"/>
      <c r="F48" s="57"/>
      <c r="G48" s="57"/>
      <c r="H48" s="133" t="s">
        <v>684</v>
      </c>
      <c r="I48" s="57"/>
      <c r="J48" s="57"/>
      <c r="K48" s="57"/>
      <c r="L48" s="57"/>
      <c r="M48" s="57"/>
      <c r="N48" s="57"/>
      <c r="O48" s="57"/>
      <c r="P48" s="57"/>
      <c r="Q48" s="57"/>
      <c r="BA48" t="s">
        <v>675</v>
      </c>
    </row>
    <row r="49" spans="2:53" ht="14.4" customHeight="1" x14ac:dyDescent="0.3">
      <c r="B49" s="57"/>
      <c r="C49" s="57"/>
      <c r="D49" s="57"/>
      <c r="E49" s="57"/>
      <c r="F49" s="57"/>
      <c r="G49" s="57"/>
      <c r="H49" s="57"/>
      <c r="I49" s="57"/>
      <c r="J49" s="57"/>
      <c r="K49" s="57"/>
      <c r="L49" s="57"/>
      <c r="M49" s="57"/>
      <c r="N49" s="57"/>
      <c r="O49" s="57"/>
      <c r="P49" s="57"/>
      <c r="Q49" s="57"/>
      <c r="BA49" t="s">
        <v>653</v>
      </c>
    </row>
    <row r="50" spans="2:53" ht="14.4" customHeight="1" x14ac:dyDescent="0.3">
      <c r="B50" s="57"/>
      <c r="C50" s="57"/>
      <c r="D50" s="57"/>
      <c r="E50" s="57" t="s">
        <v>656</v>
      </c>
      <c r="F50" s="57"/>
      <c r="G50" s="57"/>
      <c r="H50" s="368" t="s">
        <v>657</v>
      </c>
      <c r="I50" s="368"/>
      <c r="J50" s="368"/>
      <c r="K50" s="368"/>
      <c r="L50" s="368"/>
      <c r="M50" s="368"/>
      <c r="N50" s="368"/>
      <c r="O50" s="368"/>
      <c r="P50" s="368"/>
      <c r="Q50" s="57"/>
    </row>
    <row r="51" spans="2:53" ht="14.4" customHeight="1" x14ac:dyDescent="0.3">
      <c r="B51" s="57"/>
      <c r="C51" s="57"/>
      <c r="D51" s="57"/>
      <c r="E51" s="57"/>
      <c r="F51" s="57"/>
      <c r="G51" s="57"/>
      <c r="H51" s="57"/>
      <c r="I51" s="57"/>
      <c r="J51" s="57"/>
      <c r="K51" s="57"/>
      <c r="L51" s="57"/>
      <c r="M51" s="57"/>
      <c r="N51" s="57"/>
      <c r="O51" s="57"/>
      <c r="P51" s="57"/>
      <c r="Q51" s="57"/>
    </row>
    <row r="52" spans="2:53" ht="56.4" customHeight="1" x14ac:dyDescent="0.3">
      <c r="B52" s="57"/>
      <c r="C52" s="57"/>
      <c r="D52" s="57"/>
      <c r="E52" s="346" t="s">
        <v>666</v>
      </c>
      <c r="F52" s="346"/>
      <c r="G52" s="347"/>
      <c r="H52" s="369"/>
      <c r="I52" s="369"/>
      <c r="J52" s="369"/>
      <c r="K52" s="369"/>
      <c r="L52" s="369"/>
      <c r="M52" s="369"/>
      <c r="N52" s="369"/>
      <c r="O52" s="369"/>
      <c r="P52" s="369"/>
      <c r="Q52" s="57"/>
    </row>
    <row r="53" spans="2:53" ht="14.4" customHeight="1" x14ac:dyDescent="0.3">
      <c r="B53" s="57"/>
      <c r="C53" s="57"/>
      <c r="D53" s="57"/>
      <c r="E53" s="57"/>
      <c r="F53" s="57"/>
      <c r="G53" s="57"/>
      <c r="H53" s="57"/>
      <c r="I53" s="57"/>
      <c r="J53" s="57"/>
      <c r="K53" s="57"/>
      <c r="L53" s="57"/>
      <c r="M53" s="57"/>
      <c r="N53" s="57"/>
      <c r="O53" s="57"/>
      <c r="P53" s="57"/>
      <c r="Q53" s="57"/>
    </row>
    <row r="54" spans="2:53" ht="14.4" customHeight="1" thickBot="1" x14ac:dyDescent="0.35">
      <c r="B54" s="57"/>
      <c r="C54" s="57"/>
      <c r="D54" s="57"/>
      <c r="E54" s="132"/>
      <c r="F54" s="132"/>
      <c r="G54" s="132"/>
      <c r="H54" s="132"/>
      <c r="I54" s="132"/>
      <c r="J54" s="132"/>
      <c r="K54" s="132"/>
      <c r="L54" s="132"/>
      <c r="M54" s="132"/>
      <c r="N54" s="132"/>
      <c r="O54" s="132"/>
      <c r="P54" s="132"/>
      <c r="Q54" s="57"/>
    </row>
    <row r="55" spans="2:53" ht="14.4" customHeight="1" thickTop="1" x14ac:dyDescent="0.3">
      <c r="B55" s="57"/>
      <c r="C55" s="57"/>
      <c r="D55" s="57"/>
      <c r="E55" s="57"/>
      <c r="F55" s="57"/>
      <c r="G55" s="57"/>
      <c r="H55" s="133"/>
      <c r="I55" s="57"/>
      <c r="J55" s="57"/>
      <c r="K55" s="133" t="s">
        <v>633</v>
      </c>
      <c r="L55" s="57"/>
      <c r="M55" s="57"/>
      <c r="N55" s="57"/>
      <c r="O55" s="57"/>
      <c r="P55" s="57"/>
      <c r="Q55" s="57"/>
    </row>
    <row r="56" spans="2:53" ht="14.4" customHeight="1" x14ac:dyDescent="0.3">
      <c r="B56" s="57"/>
      <c r="C56" s="57"/>
      <c r="D56" s="57"/>
      <c r="E56" s="57"/>
      <c r="F56" s="57"/>
      <c r="G56" s="57"/>
      <c r="H56" s="57"/>
      <c r="I56" s="57"/>
      <c r="J56" s="57"/>
      <c r="K56" s="57"/>
      <c r="L56" s="57"/>
      <c r="M56" s="57"/>
      <c r="N56" s="57"/>
      <c r="O56" s="57"/>
      <c r="P56" s="57"/>
      <c r="Q56" s="57"/>
    </row>
    <row r="57" spans="2:53" x14ac:dyDescent="0.3">
      <c r="B57" s="57"/>
      <c r="C57" s="57"/>
      <c r="D57" s="57"/>
      <c r="E57" s="57" t="s">
        <v>522</v>
      </c>
      <c r="F57" s="57"/>
      <c r="G57" s="57"/>
      <c r="H57" s="348"/>
      <c r="I57" s="349"/>
      <c r="J57" s="349"/>
      <c r="K57" s="349"/>
      <c r="L57" s="349"/>
      <c r="M57" s="349"/>
      <c r="N57" s="349"/>
      <c r="O57" s="349"/>
      <c r="P57" s="350"/>
      <c r="Q57" s="57"/>
    </row>
    <row r="58" spans="2:53" x14ac:dyDescent="0.3">
      <c r="B58" s="57"/>
      <c r="C58" s="57"/>
      <c r="D58" s="57"/>
      <c r="E58" s="57"/>
      <c r="F58" s="57"/>
      <c r="G58" s="57"/>
      <c r="H58" s="57"/>
      <c r="I58" s="57"/>
      <c r="J58" s="57"/>
      <c r="K58" s="57"/>
      <c r="L58" s="57"/>
      <c r="M58" s="57"/>
      <c r="N58" s="57"/>
      <c r="O58" s="57"/>
      <c r="P58" s="57"/>
      <c r="Q58" s="57"/>
    </row>
    <row r="59" spans="2:53" x14ac:dyDescent="0.3">
      <c r="B59" s="57"/>
      <c r="C59" s="57"/>
      <c r="D59" s="57"/>
      <c r="E59" s="57" t="s">
        <v>667</v>
      </c>
      <c r="F59" s="57"/>
      <c r="G59" s="57"/>
      <c r="H59" s="348"/>
      <c r="I59" s="349"/>
      <c r="J59" s="349"/>
      <c r="K59" s="349"/>
      <c r="L59" s="349"/>
      <c r="M59" s="349"/>
      <c r="N59" s="349"/>
      <c r="O59" s="349"/>
      <c r="P59" s="350"/>
      <c r="Q59" s="57"/>
    </row>
    <row r="60" spans="2:53" x14ac:dyDescent="0.3">
      <c r="B60" s="57"/>
      <c r="C60" s="57"/>
      <c r="D60" s="57"/>
      <c r="E60" s="57"/>
      <c r="F60" s="57"/>
      <c r="G60" s="57"/>
      <c r="H60" s="57"/>
      <c r="I60" s="57"/>
      <c r="J60" s="57"/>
      <c r="K60" s="57"/>
      <c r="L60" s="57"/>
      <c r="M60" s="57"/>
      <c r="N60" s="57"/>
      <c r="O60" s="57"/>
      <c r="P60" s="57"/>
      <c r="Q60" s="57"/>
    </row>
    <row r="61" spans="2:53" x14ac:dyDescent="0.3">
      <c r="B61" s="57"/>
      <c r="C61" s="57"/>
      <c r="D61" s="57"/>
      <c r="E61" s="57" t="s">
        <v>668</v>
      </c>
      <c r="F61" s="57"/>
      <c r="G61" s="57"/>
      <c r="H61" s="348"/>
      <c r="I61" s="349"/>
      <c r="J61" s="349"/>
      <c r="K61" s="349"/>
      <c r="L61" s="349"/>
      <c r="M61" s="349"/>
      <c r="N61" s="349"/>
      <c r="O61" s="349"/>
      <c r="P61" s="350"/>
      <c r="Q61" s="57"/>
    </row>
    <row r="62" spans="2:53" x14ac:dyDescent="0.3">
      <c r="B62" s="57"/>
      <c r="C62" s="57"/>
      <c r="D62" s="57"/>
      <c r="E62" s="57"/>
      <c r="F62" s="57"/>
      <c r="G62" s="57"/>
      <c r="H62" s="57"/>
      <c r="I62" s="57"/>
      <c r="J62" s="57"/>
      <c r="K62" s="57"/>
      <c r="L62" s="57"/>
      <c r="M62" s="57"/>
      <c r="N62" s="57"/>
      <c r="O62" s="57"/>
      <c r="P62" s="57"/>
      <c r="Q62" s="57"/>
    </row>
    <row r="63" spans="2:53" x14ac:dyDescent="0.3">
      <c r="B63" s="57"/>
      <c r="C63" s="57"/>
      <c r="D63" s="57"/>
      <c r="E63" s="57" t="s">
        <v>451</v>
      </c>
      <c r="F63" s="57"/>
      <c r="G63" s="57"/>
      <c r="H63" s="348"/>
      <c r="I63" s="349"/>
      <c r="J63" s="349"/>
      <c r="K63" s="349"/>
      <c r="L63" s="349"/>
      <c r="M63" s="349"/>
      <c r="N63" s="349"/>
      <c r="O63" s="349"/>
      <c r="P63" s="350"/>
      <c r="Q63" s="57"/>
    </row>
    <row r="64" spans="2:53" x14ac:dyDescent="0.3">
      <c r="B64" s="57"/>
      <c r="C64" s="57"/>
      <c r="D64" s="57"/>
      <c r="E64" s="57"/>
      <c r="F64" s="57"/>
      <c r="G64" s="57"/>
      <c r="H64" s="57"/>
      <c r="I64" s="57"/>
      <c r="J64" s="57"/>
      <c r="K64" s="57"/>
      <c r="L64" s="57"/>
      <c r="M64" s="57"/>
      <c r="N64" s="57"/>
      <c r="O64" s="57"/>
      <c r="P64" s="57"/>
      <c r="Q64" s="57"/>
    </row>
    <row r="65" spans="2:17" x14ac:dyDescent="0.3">
      <c r="B65" s="57"/>
      <c r="C65" s="57"/>
      <c r="D65" s="57"/>
      <c r="E65" s="57" t="s">
        <v>667</v>
      </c>
      <c r="F65" s="57"/>
      <c r="G65" s="57"/>
      <c r="H65" s="348"/>
      <c r="I65" s="349"/>
      <c r="J65" s="349"/>
      <c r="K65" s="349"/>
      <c r="L65" s="349"/>
      <c r="M65" s="349"/>
      <c r="N65" s="349"/>
      <c r="O65" s="349"/>
      <c r="P65" s="350"/>
      <c r="Q65" s="57"/>
    </row>
    <row r="66" spans="2:17" x14ac:dyDescent="0.3">
      <c r="B66" s="57"/>
      <c r="C66" s="57"/>
      <c r="D66" s="57"/>
      <c r="E66" s="57"/>
      <c r="F66" s="57"/>
      <c r="G66" s="57"/>
      <c r="H66" s="57"/>
      <c r="I66" s="57"/>
      <c r="J66" s="57"/>
      <c r="K66" s="57"/>
      <c r="L66" s="57"/>
      <c r="M66" s="57"/>
      <c r="N66" s="57"/>
      <c r="O66" s="57"/>
      <c r="P66" s="57"/>
      <c r="Q66" s="57"/>
    </row>
    <row r="67" spans="2:17" x14ac:dyDescent="0.3">
      <c r="B67" s="57"/>
      <c r="C67" s="57"/>
      <c r="D67" s="57"/>
      <c r="E67" s="57" t="s">
        <v>668</v>
      </c>
      <c r="F67" s="57"/>
      <c r="G67" s="57"/>
      <c r="H67" s="348"/>
      <c r="I67" s="349"/>
      <c r="J67" s="349"/>
      <c r="K67" s="349"/>
      <c r="L67" s="349"/>
      <c r="M67" s="349"/>
      <c r="N67" s="349"/>
      <c r="O67" s="349"/>
      <c r="P67" s="350"/>
      <c r="Q67" s="57"/>
    </row>
    <row r="68" spans="2:17" x14ac:dyDescent="0.3">
      <c r="B68" s="57"/>
      <c r="C68" s="57"/>
      <c r="D68" s="57"/>
      <c r="E68" s="57"/>
      <c r="F68" s="57"/>
      <c r="G68" s="57"/>
      <c r="H68" s="57"/>
      <c r="I68" s="57"/>
      <c r="J68" s="57"/>
      <c r="K68" s="57"/>
      <c r="L68" s="57"/>
      <c r="M68" s="57"/>
      <c r="N68" s="57"/>
      <c r="O68" s="57"/>
      <c r="P68" s="57"/>
      <c r="Q68" s="57"/>
    </row>
    <row r="69" spans="2:17" x14ac:dyDescent="0.3">
      <c r="B69" s="57"/>
      <c r="C69" s="57"/>
      <c r="D69" s="57"/>
      <c r="E69" s="57" t="s">
        <v>452</v>
      </c>
      <c r="F69" s="57"/>
      <c r="G69" s="57"/>
      <c r="H69" s="348"/>
      <c r="I69" s="349"/>
      <c r="J69" s="349"/>
      <c r="K69" s="349"/>
      <c r="L69" s="349"/>
      <c r="M69" s="349"/>
      <c r="N69" s="349"/>
      <c r="O69" s="349"/>
      <c r="P69" s="350"/>
      <c r="Q69" s="57"/>
    </row>
    <row r="70" spans="2:17" x14ac:dyDescent="0.3">
      <c r="B70" s="57"/>
      <c r="C70" s="57"/>
      <c r="D70" s="57"/>
      <c r="E70" s="57"/>
      <c r="F70" s="57"/>
      <c r="G70" s="57"/>
      <c r="H70" s="57"/>
      <c r="I70" s="57"/>
      <c r="J70" s="57"/>
      <c r="K70" s="57"/>
      <c r="L70" s="57"/>
      <c r="M70" s="57"/>
      <c r="N70" s="57"/>
      <c r="O70" s="57"/>
      <c r="P70" s="57"/>
      <c r="Q70" s="57"/>
    </row>
    <row r="71" spans="2:17" x14ac:dyDescent="0.3">
      <c r="B71" s="57"/>
      <c r="C71" s="57"/>
      <c r="D71" s="57"/>
      <c r="E71" s="57" t="s">
        <v>667</v>
      </c>
      <c r="F71" s="57"/>
      <c r="G71" s="57"/>
      <c r="H71" s="348"/>
      <c r="I71" s="349"/>
      <c r="J71" s="349"/>
      <c r="K71" s="349"/>
      <c r="L71" s="349"/>
      <c r="M71" s="349"/>
      <c r="N71" s="349"/>
      <c r="O71" s="349"/>
      <c r="P71" s="350"/>
      <c r="Q71" s="57"/>
    </row>
    <row r="72" spans="2:17" x14ac:dyDescent="0.3">
      <c r="B72" s="57"/>
      <c r="C72" s="57"/>
      <c r="D72" s="57"/>
      <c r="E72" s="57"/>
      <c r="F72" s="57"/>
      <c r="G72" s="57"/>
      <c r="H72" s="57"/>
      <c r="I72" s="57"/>
      <c r="J72" s="57"/>
      <c r="K72" s="57"/>
      <c r="L72" s="57"/>
      <c r="M72" s="57"/>
      <c r="N72" s="57"/>
      <c r="O72" s="57"/>
      <c r="P72" s="57"/>
      <c r="Q72" s="57"/>
    </row>
    <row r="73" spans="2:17" x14ac:dyDescent="0.3">
      <c r="B73" s="57"/>
      <c r="C73" s="57"/>
      <c r="D73" s="57"/>
      <c r="E73" s="57" t="s">
        <v>668</v>
      </c>
      <c r="F73" s="57"/>
      <c r="G73" s="57"/>
      <c r="H73" s="348"/>
      <c r="I73" s="349"/>
      <c r="J73" s="349"/>
      <c r="K73" s="349"/>
      <c r="L73" s="349"/>
      <c r="M73" s="349"/>
      <c r="N73" s="349"/>
      <c r="O73" s="349"/>
      <c r="P73" s="350"/>
      <c r="Q73" s="57"/>
    </row>
    <row r="74" spans="2:17" x14ac:dyDescent="0.3">
      <c r="B74" s="57"/>
      <c r="C74" s="57"/>
      <c r="D74" s="57"/>
      <c r="E74" s="57"/>
      <c r="F74" s="57"/>
      <c r="G74" s="57"/>
      <c r="H74" s="57"/>
      <c r="I74" s="57"/>
      <c r="J74" s="57"/>
      <c r="K74" s="57"/>
      <c r="L74" s="57"/>
      <c r="M74" s="57"/>
      <c r="N74" s="57"/>
      <c r="O74" s="57"/>
      <c r="P74" s="57"/>
      <c r="Q74" s="57"/>
    </row>
    <row r="75" spans="2:17" x14ac:dyDescent="0.3">
      <c r="B75" s="57"/>
      <c r="C75" s="57"/>
      <c r="D75" s="57"/>
      <c r="E75" s="57" t="s">
        <v>453</v>
      </c>
      <c r="F75" s="57"/>
      <c r="G75" s="57"/>
      <c r="H75" s="348"/>
      <c r="I75" s="349"/>
      <c r="J75" s="349"/>
      <c r="K75" s="349"/>
      <c r="L75" s="349"/>
      <c r="M75" s="349"/>
      <c r="N75" s="349"/>
      <c r="O75" s="349"/>
      <c r="P75" s="350"/>
      <c r="Q75" s="57"/>
    </row>
    <row r="76" spans="2:17" x14ac:dyDescent="0.3">
      <c r="B76" s="57"/>
      <c r="C76" s="57"/>
      <c r="D76" s="57"/>
      <c r="E76" s="57"/>
      <c r="F76" s="57"/>
      <c r="G76" s="57"/>
      <c r="H76" s="57"/>
      <c r="I76" s="57"/>
      <c r="J76" s="57"/>
      <c r="K76" s="57"/>
      <c r="L76" s="57"/>
      <c r="M76" s="57"/>
      <c r="N76" s="57"/>
      <c r="O76" s="57"/>
      <c r="P76" s="57"/>
      <c r="Q76" s="57"/>
    </row>
    <row r="77" spans="2:17" x14ac:dyDescent="0.3">
      <c r="B77" s="57"/>
      <c r="C77" s="57"/>
      <c r="D77" s="57"/>
      <c r="E77" s="57" t="s">
        <v>667</v>
      </c>
      <c r="F77" s="57"/>
      <c r="G77" s="57"/>
      <c r="H77" s="348"/>
      <c r="I77" s="349"/>
      <c r="J77" s="349"/>
      <c r="K77" s="349"/>
      <c r="L77" s="349"/>
      <c r="M77" s="349"/>
      <c r="N77" s="349"/>
      <c r="O77" s="349"/>
      <c r="P77" s="350"/>
      <c r="Q77" s="57"/>
    </row>
    <row r="78" spans="2:17" x14ac:dyDescent="0.3">
      <c r="B78" s="57"/>
      <c r="C78" s="57"/>
      <c r="D78" s="57"/>
      <c r="E78" s="57"/>
      <c r="F78" s="57"/>
      <c r="G78" s="57"/>
      <c r="H78" s="57"/>
      <c r="I78" s="57"/>
      <c r="J78" s="57"/>
      <c r="K78" s="57"/>
      <c r="L78" s="57"/>
      <c r="M78" s="57"/>
      <c r="N78" s="57"/>
      <c r="O78" s="57"/>
      <c r="P78" s="57"/>
      <c r="Q78" s="57"/>
    </row>
    <row r="79" spans="2:17" x14ac:dyDescent="0.3">
      <c r="B79" s="57"/>
      <c r="C79" s="57"/>
      <c r="D79" s="57"/>
      <c r="E79" s="57" t="s">
        <v>668</v>
      </c>
      <c r="F79" s="57"/>
      <c r="G79" s="57"/>
      <c r="H79" s="348"/>
      <c r="I79" s="349"/>
      <c r="J79" s="349"/>
      <c r="K79" s="349"/>
      <c r="L79" s="349"/>
      <c r="M79" s="349"/>
      <c r="N79" s="349"/>
      <c r="O79" s="349"/>
      <c r="P79" s="350"/>
      <c r="Q79" s="57"/>
    </row>
    <row r="80" spans="2:17" ht="15" thickBot="1" x14ac:dyDescent="0.35">
      <c r="B80" s="57"/>
      <c r="C80" s="57"/>
      <c r="D80" s="57"/>
      <c r="E80" s="132"/>
      <c r="F80" s="132"/>
      <c r="G80" s="132"/>
      <c r="H80" s="132"/>
      <c r="I80" s="132"/>
      <c r="J80" s="132"/>
      <c r="K80" s="132"/>
      <c r="L80" s="132"/>
      <c r="M80" s="132"/>
      <c r="N80" s="132"/>
      <c r="O80" s="132"/>
      <c r="P80" s="132"/>
      <c r="Q80" s="57"/>
    </row>
    <row r="81" spans="2:17" ht="15" thickTop="1" x14ac:dyDescent="0.3">
      <c r="B81" s="57"/>
      <c r="C81" s="57"/>
      <c r="D81" s="57"/>
      <c r="E81" s="57"/>
      <c r="F81" s="57"/>
      <c r="G81" s="57"/>
      <c r="H81" s="57"/>
      <c r="I81" s="57"/>
      <c r="J81" s="57"/>
      <c r="K81" s="57"/>
      <c r="L81" s="57"/>
      <c r="M81" s="57"/>
      <c r="N81" s="57"/>
      <c r="O81" s="57"/>
      <c r="P81" s="57"/>
      <c r="Q81" s="57"/>
    </row>
    <row r="82" spans="2:17" x14ac:dyDescent="0.3">
      <c r="B82" s="57"/>
      <c r="C82" s="57"/>
      <c r="D82" s="57"/>
      <c r="E82" s="57" t="s">
        <v>416</v>
      </c>
      <c r="F82" s="57"/>
      <c r="G82" s="57"/>
      <c r="H82" s="57"/>
      <c r="I82" s="57"/>
      <c r="J82" s="57"/>
      <c r="K82" s="57"/>
      <c r="L82" s="57"/>
      <c r="M82" s="57"/>
      <c r="N82" s="57"/>
      <c r="O82" s="57"/>
      <c r="P82" s="57"/>
      <c r="Q82" s="57"/>
    </row>
    <row r="83" spans="2:17" x14ac:dyDescent="0.3">
      <c r="B83" s="57"/>
      <c r="C83" s="57"/>
      <c r="D83" s="57"/>
      <c r="E83" s="57" t="s">
        <v>580</v>
      </c>
      <c r="F83" s="57"/>
      <c r="G83" s="57"/>
      <c r="H83" s="57"/>
      <c r="I83" s="57"/>
      <c r="J83" s="57"/>
      <c r="K83" s="57"/>
      <c r="L83" s="57"/>
      <c r="M83" s="57"/>
      <c r="N83" s="57"/>
      <c r="O83" s="57"/>
      <c r="P83" s="57"/>
      <c r="Q83" s="57"/>
    </row>
    <row r="84" spans="2:17" x14ac:dyDescent="0.3">
      <c r="B84" s="57"/>
      <c r="C84" s="57"/>
      <c r="D84" s="57"/>
      <c r="E84" s="57" t="s">
        <v>581</v>
      </c>
      <c r="F84" s="57"/>
      <c r="G84" s="57"/>
      <c r="H84" s="57"/>
      <c r="I84" s="57"/>
      <c r="J84" s="57"/>
      <c r="K84" s="57"/>
      <c r="L84" s="57"/>
      <c r="M84" s="57"/>
      <c r="N84" s="57"/>
      <c r="O84" s="57"/>
      <c r="P84" s="57"/>
      <c r="Q84" s="57"/>
    </row>
    <row r="85" spans="2:17" x14ac:dyDescent="0.3">
      <c r="B85" s="57"/>
      <c r="C85" s="57"/>
      <c r="D85" s="57"/>
      <c r="E85" s="57"/>
      <c r="F85" s="57"/>
      <c r="G85" s="57"/>
      <c r="H85" s="57"/>
      <c r="I85" s="57"/>
      <c r="J85" s="57"/>
      <c r="K85" s="57"/>
      <c r="L85" s="57"/>
      <c r="M85" s="57"/>
      <c r="N85" s="57"/>
      <c r="O85" s="57"/>
      <c r="P85" s="57"/>
      <c r="Q85" s="57"/>
    </row>
  </sheetData>
  <sheetProtection algorithmName="SHA-512" hashValue="QnbNY5NFbHsxJVFcf2fC7D9hhPDIgkfjBA45AYn6wp76irqAnVLeRre63SaT7+x48wtVN0EQ5+Q7zC1d/rtbyw==" saltValue="wjnY8EfInUq7satx/1lXyA==" spinCount="100000" sheet="1" objects="1" scenarios="1" selectLockedCells="1"/>
  <sortState xmlns:xlrd2="http://schemas.microsoft.com/office/spreadsheetml/2017/richdata2" ref="BA21:BB26">
    <sortCondition ref="BA21:BA26"/>
  </sortState>
  <mergeCells count="40">
    <mergeCell ref="H41:M41"/>
    <mergeCell ref="O35:P37"/>
    <mergeCell ref="I47:L47"/>
    <mergeCell ref="M47:P47"/>
    <mergeCell ref="H43:H44"/>
    <mergeCell ref="I44:J44"/>
    <mergeCell ref="K44:L44"/>
    <mergeCell ref="M44:N44"/>
    <mergeCell ref="M28:P28"/>
    <mergeCell ref="H30:I30"/>
    <mergeCell ref="H24:I24"/>
    <mergeCell ref="H79:P79"/>
    <mergeCell ref="H63:P63"/>
    <mergeCell ref="H69:P69"/>
    <mergeCell ref="H75:P75"/>
    <mergeCell ref="O44:P44"/>
    <mergeCell ref="H61:P61"/>
    <mergeCell ref="H67:P67"/>
    <mergeCell ref="H73:P73"/>
    <mergeCell ref="H50:P50"/>
    <mergeCell ref="H52:P52"/>
    <mergeCell ref="H77:P77"/>
    <mergeCell ref="M30:P30"/>
    <mergeCell ref="H57:P57"/>
    <mergeCell ref="E52:G52"/>
    <mergeCell ref="H59:P59"/>
    <mergeCell ref="H65:P65"/>
    <mergeCell ref="H71:P71"/>
    <mergeCell ref="H7:P7"/>
    <mergeCell ref="H17:P17"/>
    <mergeCell ref="H11:I11"/>
    <mergeCell ref="I43:L43"/>
    <mergeCell ref="M43:P43"/>
    <mergeCell ref="H9:P9"/>
    <mergeCell ref="H22:P22"/>
    <mergeCell ref="H39:I39"/>
    <mergeCell ref="H13:I13"/>
    <mergeCell ref="M13:P13"/>
    <mergeCell ref="M24:P25"/>
    <mergeCell ref="H28:I28"/>
  </mergeCells>
  <dataValidations count="8">
    <dataValidation type="list" allowBlank="1" showInputMessage="1" showErrorMessage="1" sqref="H24:I24" xr:uid="{00000000-0002-0000-0100-000000000000}">
      <formula1>$BA$1:$BA$10</formula1>
    </dataValidation>
    <dataValidation type="list" allowBlank="1" showInputMessage="1" showErrorMessage="1" sqref="M13:P13" xr:uid="{00000000-0002-0000-0100-000001000000}">
      <formula1>$BA$21:$BA$26</formula1>
    </dataValidation>
    <dataValidation type="list" allowBlank="1" showInputMessage="1" showErrorMessage="1" sqref="H28:I28" xr:uid="{00000000-0002-0000-0100-000002000000}">
      <formula1>$BA$28:$BA$30</formula1>
    </dataValidation>
    <dataValidation type="list" allowBlank="1" showInputMessage="1" showErrorMessage="1" sqref="M28:P28" xr:uid="{00000000-0002-0000-0100-000003000000}">
      <formula1>$BA$31:$BA$32</formula1>
    </dataValidation>
    <dataValidation type="list" allowBlank="1" showInputMessage="1" showErrorMessage="1" sqref="H30:I30" xr:uid="{00000000-0002-0000-0100-000004000000}">
      <formula1>$BA$34:$BA$38</formula1>
    </dataValidation>
    <dataValidation type="list" allowBlank="1" showInputMessage="1" showErrorMessage="1" sqref="H13:I13" xr:uid="{00000000-0002-0000-0100-000005000000}">
      <formula1>$BA$14:$BA$16</formula1>
    </dataValidation>
    <dataValidation type="list" allowBlank="1" showInputMessage="1" showErrorMessage="1" sqref="I34:I37 M34:M37" xr:uid="{00000000-0002-0000-0100-000006000000}">
      <formula1>$BA$12:$BA$13</formula1>
    </dataValidation>
    <dataValidation type="list" allowBlank="1" showInputMessage="1" showErrorMessage="1" sqref="H39:I39" xr:uid="{00000000-0002-0000-0100-000007000000}">
      <formula1>$BA$45:$BA$49</formula1>
    </dataValidation>
  </dataValidations>
  <pageMargins left="0.7" right="0.7" top="0.75" bottom="0.75" header="0.3" footer="0.3"/>
  <pageSetup paperSize="9" orientation="portrait" horizontalDpi="1200" verticalDpi="1200" r:id="rId1"/>
  <ignoredErrors>
    <ignoredError sqref="N10:P1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38"/>
  <sheetViews>
    <sheetView showGridLines="0" showRowColHeaders="0" zoomScaleNormal="100" workbookViewId="0"/>
  </sheetViews>
  <sheetFormatPr defaultRowHeight="14.4" x14ac:dyDescent="0.3"/>
  <cols>
    <col min="12" max="12" width="7.109375" customWidth="1"/>
    <col min="13" max="14" width="14" customWidth="1"/>
    <col min="15" max="15" width="3.44140625" customWidth="1"/>
  </cols>
  <sheetData>
    <row r="1" spans="1:16" ht="2.4" customHeight="1" x14ac:dyDescent="0.3">
      <c r="A1" s="24"/>
      <c r="B1" s="24"/>
      <c r="C1" s="24"/>
      <c r="D1" s="24"/>
      <c r="E1" s="24"/>
      <c r="F1" s="24"/>
      <c r="G1" s="24"/>
      <c r="H1" s="24"/>
      <c r="I1" s="24"/>
      <c r="J1" s="24"/>
      <c r="K1" s="24"/>
      <c r="L1" s="24"/>
      <c r="M1" s="24"/>
      <c r="N1" s="24"/>
      <c r="O1" s="24"/>
      <c r="P1" s="24"/>
    </row>
    <row r="2" spans="1:16" ht="2.4" customHeight="1" x14ac:dyDescent="0.3">
      <c r="A2" s="24"/>
      <c r="B2" s="24"/>
      <c r="C2" s="24"/>
      <c r="D2" s="24"/>
      <c r="E2" s="24"/>
      <c r="F2" s="24"/>
      <c r="G2" s="24"/>
      <c r="H2" s="24"/>
      <c r="I2" s="24"/>
      <c r="J2" s="24"/>
      <c r="K2" s="24"/>
      <c r="L2" s="24"/>
      <c r="M2" s="24"/>
      <c r="N2" s="24"/>
      <c r="O2" s="24"/>
      <c r="P2" s="24"/>
    </row>
    <row r="3" spans="1:16" ht="2.4" customHeight="1" x14ac:dyDescent="0.3">
      <c r="A3" s="24"/>
      <c r="B3" s="24"/>
      <c r="C3" s="24"/>
      <c r="D3" s="24"/>
      <c r="E3" s="24"/>
      <c r="F3" s="24"/>
      <c r="G3" s="24"/>
      <c r="H3" s="24"/>
      <c r="I3" s="24"/>
      <c r="J3" s="24"/>
      <c r="K3" s="24"/>
      <c r="L3" s="24"/>
      <c r="M3" s="24"/>
      <c r="N3" s="24"/>
      <c r="O3" s="24"/>
      <c r="P3" s="24"/>
    </row>
    <row r="4" spans="1:16" ht="2.4" customHeight="1" x14ac:dyDescent="0.3">
      <c r="A4" s="24"/>
      <c r="B4" s="24"/>
      <c r="C4" s="24"/>
      <c r="D4" s="24"/>
      <c r="E4" s="24"/>
      <c r="F4" s="24"/>
      <c r="G4" s="24"/>
      <c r="H4" s="24"/>
      <c r="I4" s="24"/>
      <c r="J4" s="24"/>
      <c r="K4" s="24"/>
      <c r="L4" s="24"/>
      <c r="M4" s="24"/>
      <c r="N4" s="24"/>
      <c r="O4" s="24"/>
      <c r="P4" s="24"/>
    </row>
    <row r="5" spans="1:16" ht="2.4" customHeight="1" x14ac:dyDescent="0.3">
      <c r="A5" s="20"/>
      <c r="B5" s="21"/>
      <c r="C5" s="20"/>
      <c r="D5" s="20"/>
      <c r="E5" s="20"/>
      <c r="F5" s="20"/>
      <c r="G5" s="22"/>
      <c r="H5" s="20"/>
      <c r="I5" s="20"/>
      <c r="J5" s="20"/>
      <c r="K5" s="20"/>
      <c r="L5" s="20"/>
      <c r="M5" s="20"/>
      <c r="N5" s="20"/>
      <c r="O5" s="20"/>
      <c r="P5" s="22"/>
    </row>
    <row r="6" spans="1:16" x14ac:dyDescent="0.3">
      <c r="A6" s="20"/>
      <c r="B6" s="210"/>
      <c r="C6" s="211"/>
      <c r="D6" s="211"/>
      <c r="E6" s="211"/>
      <c r="F6" s="211"/>
      <c r="G6" s="212"/>
      <c r="H6" s="211"/>
      <c r="I6" s="211"/>
      <c r="J6" s="211"/>
      <c r="K6" s="211"/>
      <c r="L6" s="211"/>
      <c r="M6" s="211"/>
      <c r="N6" s="211"/>
      <c r="O6" s="224"/>
      <c r="P6" s="22"/>
    </row>
    <row r="7" spans="1:16" x14ac:dyDescent="0.3">
      <c r="A7" s="20"/>
      <c r="B7" s="212"/>
      <c r="C7" s="212"/>
      <c r="D7" s="212"/>
      <c r="E7" s="212"/>
      <c r="F7" s="212"/>
      <c r="G7" s="213" t="s">
        <v>202</v>
      </c>
      <c r="H7" s="212"/>
      <c r="I7" s="211"/>
      <c r="J7" s="211"/>
      <c r="K7" s="211"/>
      <c r="L7" s="211"/>
      <c r="M7" s="211"/>
      <c r="N7" s="211"/>
      <c r="O7" s="224"/>
      <c r="P7" s="22"/>
    </row>
    <row r="8" spans="1:16" x14ac:dyDescent="0.3">
      <c r="A8" s="20"/>
      <c r="B8" s="212"/>
      <c r="C8" s="212"/>
      <c r="D8" s="212"/>
      <c r="E8" s="212"/>
      <c r="F8" s="212"/>
      <c r="G8" s="212"/>
      <c r="H8" s="212"/>
      <c r="I8" s="211"/>
      <c r="J8" s="211"/>
      <c r="K8" s="211"/>
      <c r="L8" s="211"/>
      <c r="M8" s="58"/>
      <c r="N8" s="59"/>
      <c r="O8" s="224"/>
      <c r="P8" s="22"/>
    </row>
    <row r="9" spans="1:16" x14ac:dyDescent="0.3">
      <c r="A9" s="20"/>
      <c r="B9" s="214" t="s">
        <v>208</v>
      </c>
      <c r="C9" s="211"/>
      <c r="D9" s="211"/>
      <c r="E9" s="211"/>
      <c r="F9" s="211"/>
      <c r="G9" s="215"/>
      <c r="H9" s="211"/>
      <c r="I9" s="211"/>
      <c r="J9" s="211"/>
      <c r="K9" s="211"/>
      <c r="L9" s="211"/>
      <c r="M9" s="385" t="s">
        <v>552</v>
      </c>
      <c r="N9" s="386"/>
      <c r="O9" s="224"/>
      <c r="P9" s="22"/>
    </row>
    <row r="10" spans="1:16" x14ac:dyDescent="0.3">
      <c r="A10" s="23"/>
      <c r="B10" s="214" t="s">
        <v>209</v>
      </c>
      <c r="C10" s="211"/>
      <c r="D10" s="211"/>
      <c r="E10" s="211"/>
      <c r="F10" s="211"/>
      <c r="G10" s="211"/>
      <c r="H10" s="211"/>
      <c r="I10" s="216"/>
      <c r="J10" s="216"/>
      <c r="K10" s="216"/>
      <c r="L10" s="216"/>
      <c r="M10" s="381" t="s">
        <v>735</v>
      </c>
      <c r="N10" s="382"/>
      <c r="O10" s="225"/>
      <c r="P10" s="24"/>
    </row>
    <row r="11" spans="1:16" x14ac:dyDescent="0.3">
      <c r="A11" s="23"/>
      <c r="B11" s="214"/>
      <c r="C11" s="211"/>
      <c r="D11" s="211"/>
      <c r="E11" s="211"/>
      <c r="F11" s="211"/>
      <c r="G11" s="211"/>
      <c r="H11" s="211"/>
      <c r="I11" s="216"/>
      <c r="J11" s="216"/>
      <c r="K11" s="216"/>
      <c r="L11" s="216"/>
      <c r="M11" s="381" t="s">
        <v>734</v>
      </c>
      <c r="N11" s="382"/>
      <c r="O11" s="225"/>
      <c r="P11" s="24"/>
    </row>
    <row r="12" spans="1:16" x14ac:dyDescent="0.3">
      <c r="A12" s="23"/>
      <c r="B12" s="217">
        <v>1</v>
      </c>
      <c r="C12" s="218" t="s">
        <v>210</v>
      </c>
      <c r="D12" s="218"/>
      <c r="E12" s="218"/>
      <c r="F12" s="218"/>
      <c r="G12" s="218"/>
      <c r="H12" s="218"/>
      <c r="I12" s="218"/>
      <c r="J12" s="216"/>
      <c r="K12" s="216"/>
      <c r="L12" s="216"/>
      <c r="M12" s="60"/>
      <c r="N12" s="61"/>
      <c r="O12" s="225"/>
      <c r="P12" s="24"/>
    </row>
    <row r="13" spans="1:16" x14ac:dyDescent="0.3">
      <c r="A13" s="23"/>
      <c r="B13" s="217"/>
      <c r="C13" s="218" t="s">
        <v>446</v>
      </c>
      <c r="D13" s="212"/>
      <c r="E13" s="218"/>
      <c r="F13" s="218"/>
      <c r="G13" s="218"/>
      <c r="H13" s="218"/>
      <c r="I13" s="218"/>
      <c r="J13" s="216"/>
      <c r="K13" s="216"/>
      <c r="L13" s="216"/>
      <c r="M13" s="60"/>
      <c r="N13" s="61"/>
      <c r="O13" s="225"/>
      <c r="P13" s="24"/>
    </row>
    <row r="14" spans="1:16" x14ac:dyDescent="0.3">
      <c r="A14" s="23"/>
      <c r="B14" s="217"/>
      <c r="C14" s="218"/>
      <c r="D14" s="218"/>
      <c r="E14" s="212"/>
      <c r="F14" s="218"/>
      <c r="G14" s="218"/>
      <c r="H14" s="218"/>
      <c r="I14" s="218"/>
      <c r="J14" s="216"/>
      <c r="K14" s="216"/>
      <c r="L14" s="216"/>
      <c r="M14" s="60"/>
      <c r="N14" s="61"/>
      <c r="O14" s="225"/>
      <c r="P14" s="24"/>
    </row>
    <row r="15" spans="1:16" x14ac:dyDescent="0.3">
      <c r="A15" s="23"/>
      <c r="B15" s="217">
        <v>2</v>
      </c>
      <c r="C15" s="218" t="s">
        <v>212</v>
      </c>
      <c r="D15" s="218"/>
      <c r="E15" s="218"/>
      <c r="F15" s="218"/>
      <c r="G15" s="219"/>
      <c r="H15" s="218"/>
      <c r="I15" s="218"/>
      <c r="J15" s="216"/>
      <c r="K15" s="216"/>
      <c r="L15" s="216"/>
      <c r="M15" s="62"/>
      <c r="N15" s="63"/>
      <c r="O15" s="225"/>
      <c r="P15" s="24"/>
    </row>
    <row r="16" spans="1:16" x14ac:dyDescent="0.3">
      <c r="A16" s="23"/>
      <c r="B16" s="217"/>
      <c r="C16" s="218" t="s">
        <v>203</v>
      </c>
      <c r="D16" s="218" t="s">
        <v>211</v>
      </c>
      <c r="E16" s="218"/>
      <c r="F16" s="218"/>
      <c r="G16" s="218"/>
      <c r="H16" s="218"/>
      <c r="I16" s="218"/>
      <c r="J16" s="216"/>
      <c r="K16" s="216"/>
      <c r="L16" s="216"/>
      <c r="M16" s="62"/>
      <c r="N16" s="63"/>
      <c r="O16" s="225"/>
      <c r="P16" s="24"/>
    </row>
    <row r="17" spans="1:16" x14ac:dyDescent="0.3">
      <c r="A17" s="23"/>
      <c r="B17" s="217"/>
      <c r="C17" s="218" t="s">
        <v>204</v>
      </c>
      <c r="D17" s="218" t="s">
        <v>396</v>
      </c>
      <c r="E17" s="218"/>
      <c r="F17" s="218"/>
      <c r="G17" s="218"/>
      <c r="H17" s="218"/>
      <c r="I17" s="218"/>
      <c r="J17" s="216"/>
      <c r="K17" s="216"/>
      <c r="L17" s="216"/>
      <c r="M17" s="62"/>
      <c r="N17" s="63"/>
      <c r="O17" s="225"/>
      <c r="P17" s="24"/>
    </row>
    <row r="18" spans="1:16" x14ac:dyDescent="0.3">
      <c r="A18" s="23"/>
      <c r="B18" s="217"/>
      <c r="C18" s="218" t="s">
        <v>205</v>
      </c>
      <c r="D18" s="218" t="s">
        <v>397</v>
      </c>
      <c r="E18" s="218"/>
      <c r="F18" s="218"/>
      <c r="G18" s="218"/>
      <c r="H18" s="218"/>
      <c r="I18" s="218"/>
      <c r="J18" s="216"/>
      <c r="K18" s="216"/>
      <c r="L18" s="216"/>
      <c r="M18" s="62"/>
      <c r="N18" s="63"/>
      <c r="O18" s="225"/>
      <c r="P18" s="24"/>
    </row>
    <row r="19" spans="1:16" x14ac:dyDescent="0.3">
      <c r="A19" s="23"/>
      <c r="B19" s="217"/>
      <c r="C19" s="218" t="s">
        <v>206</v>
      </c>
      <c r="D19" s="218" t="s">
        <v>794</v>
      </c>
      <c r="E19" s="212"/>
      <c r="F19" s="212"/>
      <c r="G19" s="212"/>
      <c r="H19" s="212"/>
      <c r="I19" s="212"/>
      <c r="J19" s="212"/>
      <c r="K19" s="212"/>
      <c r="L19" s="216"/>
      <c r="M19" s="62"/>
      <c r="N19" s="63"/>
      <c r="O19" s="225"/>
      <c r="P19" s="24"/>
    </row>
    <row r="20" spans="1:16" x14ac:dyDescent="0.3">
      <c r="A20" s="23"/>
      <c r="B20" s="217"/>
      <c r="C20" s="218" t="s">
        <v>447</v>
      </c>
      <c r="D20" s="218" t="s">
        <v>398</v>
      </c>
      <c r="E20" s="218"/>
      <c r="F20" s="218"/>
      <c r="G20" s="218"/>
      <c r="H20" s="218"/>
      <c r="I20" s="218"/>
      <c r="J20" s="216"/>
      <c r="K20" s="216"/>
      <c r="L20" s="216"/>
      <c r="M20" s="62"/>
      <c r="N20" s="63"/>
      <c r="O20" s="225"/>
      <c r="P20" s="24"/>
    </row>
    <row r="21" spans="1:16" x14ac:dyDescent="0.3">
      <c r="A21" s="23"/>
      <c r="B21" s="217"/>
      <c r="C21" s="212"/>
      <c r="D21" s="218"/>
      <c r="E21" s="212"/>
      <c r="F21" s="212"/>
      <c r="G21" s="212"/>
      <c r="H21" s="218"/>
      <c r="I21" s="218"/>
      <c r="J21" s="216"/>
      <c r="K21" s="216"/>
      <c r="L21" s="216"/>
      <c r="M21" s="393" t="s">
        <v>736</v>
      </c>
      <c r="N21" s="394"/>
      <c r="O21" s="225"/>
      <c r="P21" s="24"/>
    </row>
    <row r="22" spans="1:16" x14ac:dyDescent="0.3">
      <c r="A22" s="23"/>
      <c r="B22" s="220">
        <v>3</v>
      </c>
      <c r="C22" s="221" t="s">
        <v>213</v>
      </c>
      <c r="D22" s="212"/>
      <c r="E22" s="212"/>
      <c r="F22" s="212"/>
      <c r="G22" s="212"/>
      <c r="H22" s="218"/>
      <c r="I22" s="218"/>
      <c r="J22" s="216"/>
      <c r="K22" s="216"/>
      <c r="L22" s="216"/>
      <c r="M22" s="62"/>
      <c r="N22" s="63"/>
      <c r="O22" s="225"/>
      <c r="P22" s="24"/>
    </row>
    <row r="23" spans="1:16" x14ac:dyDescent="0.3">
      <c r="A23" s="23"/>
      <c r="B23" s="212"/>
      <c r="C23" s="212"/>
      <c r="D23" s="212"/>
      <c r="E23" s="212"/>
      <c r="F23" s="212"/>
      <c r="G23" s="212"/>
      <c r="H23" s="212"/>
      <c r="I23" s="212"/>
      <c r="J23" s="212"/>
      <c r="K23" s="212"/>
      <c r="L23" s="216"/>
      <c r="M23" s="62"/>
      <c r="N23" s="63"/>
      <c r="O23" s="225"/>
      <c r="P23" s="24"/>
    </row>
    <row r="24" spans="1:16" x14ac:dyDescent="0.3">
      <c r="A24" s="23"/>
      <c r="B24" s="217"/>
      <c r="C24" s="218"/>
      <c r="D24" s="212"/>
      <c r="E24" s="212"/>
      <c r="F24" s="212"/>
      <c r="G24" s="212"/>
      <c r="H24" s="218"/>
      <c r="I24" s="218"/>
      <c r="J24" s="216"/>
      <c r="K24" s="216"/>
      <c r="L24" s="216"/>
      <c r="M24" s="60"/>
      <c r="N24" s="61"/>
      <c r="O24" s="225"/>
      <c r="P24" s="24"/>
    </row>
    <row r="25" spans="1:16" x14ac:dyDescent="0.3">
      <c r="A25" s="23"/>
      <c r="B25" s="217"/>
      <c r="C25" s="218"/>
      <c r="D25" s="218"/>
      <c r="E25" s="218"/>
      <c r="F25" s="218"/>
      <c r="G25" s="218"/>
      <c r="H25" s="218"/>
      <c r="I25" s="221"/>
      <c r="J25" s="212"/>
      <c r="K25" s="212"/>
      <c r="L25" s="212"/>
      <c r="M25" s="387"/>
      <c r="N25" s="388"/>
      <c r="O25" s="225"/>
      <c r="P25" s="24"/>
    </row>
    <row r="26" spans="1:16" x14ac:dyDescent="0.3">
      <c r="A26" s="23"/>
      <c r="B26" s="212"/>
      <c r="C26" s="212"/>
      <c r="D26" s="212"/>
      <c r="E26" s="212"/>
      <c r="F26" s="212"/>
      <c r="G26" s="212"/>
      <c r="H26" s="212"/>
      <c r="I26" s="212"/>
      <c r="J26" s="212"/>
      <c r="K26" s="212"/>
      <c r="L26" s="216"/>
      <c r="M26" s="383"/>
      <c r="N26" s="384"/>
      <c r="O26" s="225"/>
      <c r="P26" s="24"/>
    </row>
    <row r="27" spans="1:16" x14ac:dyDescent="0.3">
      <c r="A27" s="23"/>
      <c r="B27" s="217"/>
      <c r="C27" s="218"/>
      <c r="D27" s="218"/>
      <c r="E27" s="218"/>
      <c r="F27" s="218"/>
      <c r="G27" s="218"/>
      <c r="H27" s="218"/>
      <c r="I27" s="218"/>
      <c r="J27" s="216"/>
      <c r="K27" s="216"/>
      <c r="L27" s="216"/>
      <c r="M27" s="383"/>
      <c r="N27" s="384"/>
      <c r="O27" s="225"/>
      <c r="P27" s="24"/>
    </row>
    <row r="28" spans="1:16" x14ac:dyDescent="0.3">
      <c r="A28" s="23"/>
      <c r="B28" s="212"/>
      <c r="C28" s="221"/>
      <c r="D28" s="221"/>
      <c r="E28" s="221"/>
      <c r="F28" s="221"/>
      <c r="G28" s="221"/>
      <c r="H28" s="221"/>
      <c r="I28" s="218"/>
      <c r="J28" s="216"/>
      <c r="K28" s="216"/>
      <c r="L28" s="216"/>
      <c r="O28" s="225"/>
      <c r="P28" s="24"/>
    </row>
    <row r="29" spans="1:16" x14ac:dyDescent="0.3">
      <c r="A29" s="23"/>
      <c r="B29" s="217"/>
      <c r="C29" s="212"/>
      <c r="D29" s="218"/>
      <c r="E29" s="218"/>
      <c r="F29" s="218"/>
      <c r="G29" s="218"/>
      <c r="H29" s="218"/>
      <c r="I29" s="221"/>
      <c r="J29" s="212"/>
      <c r="K29" s="212"/>
      <c r="L29" s="212"/>
      <c r="O29" s="225"/>
      <c r="P29" s="24"/>
    </row>
    <row r="30" spans="1:16" x14ac:dyDescent="0.3">
      <c r="A30" s="23"/>
      <c r="B30" s="217"/>
      <c r="C30" s="221"/>
      <c r="D30" s="218"/>
      <c r="E30" s="218"/>
      <c r="F30" s="218"/>
      <c r="G30" s="218"/>
      <c r="H30" s="218"/>
      <c r="I30" s="218"/>
      <c r="J30" s="216"/>
      <c r="K30" s="216"/>
      <c r="L30" s="216"/>
      <c r="M30" s="391" t="s">
        <v>643</v>
      </c>
      <c r="N30" s="392"/>
      <c r="O30" s="225"/>
      <c r="P30" s="24"/>
    </row>
    <row r="31" spans="1:16" x14ac:dyDescent="0.3">
      <c r="A31" s="23"/>
      <c r="B31" s="221"/>
      <c r="C31" s="212"/>
      <c r="D31" s="221"/>
      <c r="E31" s="221"/>
      <c r="F31" s="221"/>
      <c r="G31" s="221"/>
      <c r="H31" s="221"/>
      <c r="I31" s="221"/>
      <c r="J31" s="212"/>
      <c r="K31" s="212"/>
      <c r="L31" s="212"/>
      <c r="M31" s="389" t="s">
        <v>207</v>
      </c>
      <c r="N31" s="390"/>
      <c r="O31" s="225"/>
      <c r="P31" s="24"/>
    </row>
    <row r="32" spans="1:16" x14ac:dyDescent="0.3">
      <c r="A32" s="20"/>
      <c r="B32" s="222"/>
      <c r="C32" s="212"/>
      <c r="D32" s="212"/>
      <c r="E32" s="212"/>
      <c r="F32" s="212"/>
      <c r="G32" s="212"/>
      <c r="H32" s="212"/>
      <c r="I32" s="212"/>
      <c r="J32" s="212"/>
      <c r="K32" s="212"/>
      <c r="L32" s="223"/>
      <c r="M32" s="379" t="s">
        <v>411</v>
      </c>
      <c r="N32" s="380"/>
      <c r="O32" s="212"/>
      <c r="P32" s="22"/>
    </row>
    <row r="33" spans="1:16" x14ac:dyDescent="0.3">
      <c r="A33" s="24"/>
      <c r="B33" s="222"/>
      <c r="C33" s="212"/>
      <c r="D33" s="212"/>
      <c r="E33" s="212"/>
      <c r="F33" s="212"/>
      <c r="G33" s="212"/>
      <c r="H33" s="212"/>
      <c r="I33" s="212"/>
      <c r="J33" s="212"/>
      <c r="K33" s="212"/>
      <c r="L33" s="212"/>
      <c r="M33" s="212"/>
      <c r="N33" s="212"/>
      <c r="O33" s="212"/>
      <c r="P33" s="24"/>
    </row>
    <row r="34" spans="1:16" x14ac:dyDescent="0.3">
      <c r="A34" s="24"/>
      <c r="B34" s="222"/>
      <c r="C34" s="212"/>
      <c r="D34" s="212"/>
      <c r="E34" s="212"/>
      <c r="F34" s="212"/>
      <c r="G34" s="212"/>
      <c r="H34" s="212"/>
      <c r="I34" s="212"/>
      <c r="J34" s="212"/>
      <c r="K34" s="212"/>
      <c r="L34" s="212"/>
      <c r="M34" s="212"/>
      <c r="N34" s="212"/>
      <c r="O34" s="212"/>
      <c r="P34" s="24"/>
    </row>
    <row r="35" spans="1:16" x14ac:dyDescent="0.3">
      <c r="A35" s="24"/>
      <c r="B35" s="25"/>
      <c r="C35" s="24"/>
      <c r="D35" s="24"/>
      <c r="E35" s="24"/>
      <c r="F35" s="24"/>
      <c r="G35" s="24"/>
      <c r="H35" s="24"/>
      <c r="I35" s="24"/>
      <c r="J35" s="24"/>
      <c r="K35" s="24"/>
      <c r="L35" s="24"/>
      <c r="M35" s="24"/>
      <c r="N35" s="24"/>
      <c r="O35" s="24"/>
      <c r="P35" s="24"/>
    </row>
    <row r="36" spans="1:16" x14ac:dyDescent="0.3">
      <c r="A36" s="24"/>
      <c r="B36" s="24"/>
      <c r="C36" s="24"/>
      <c r="D36" s="24"/>
      <c r="E36" s="24"/>
      <c r="F36" s="24"/>
      <c r="G36" s="24"/>
      <c r="H36" s="24"/>
      <c r="I36" s="24"/>
      <c r="J36" s="24"/>
      <c r="K36" s="24"/>
      <c r="L36" s="24"/>
      <c r="M36" s="24"/>
      <c r="N36" s="24"/>
      <c r="O36" s="24"/>
      <c r="P36" s="24"/>
    </row>
    <row r="37" spans="1:16" x14ac:dyDescent="0.3">
      <c r="A37" s="24"/>
      <c r="B37" s="24"/>
      <c r="C37" s="24"/>
      <c r="D37" s="24"/>
      <c r="E37" s="24"/>
      <c r="F37" s="24"/>
      <c r="G37" s="24"/>
      <c r="H37" s="24"/>
      <c r="I37" s="24"/>
      <c r="J37" s="24"/>
      <c r="K37" s="24"/>
      <c r="L37" s="24"/>
      <c r="M37" s="24"/>
      <c r="N37" s="24"/>
      <c r="O37" s="24"/>
      <c r="P37" s="24"/>
    </row>
    <row r="38" spans="1:16" x14ac:dyDescent="0.3">
      <c r="A38" s="24"/>
      <c r="B38" s="24"/>
      <c r="C38" s="24"/>
      <c r="D38" s="24"/>
      <c r="E38" s="24"/>
      <c r="F38" s="24"/>
      <c r="G38" s="24"/>
      <c r="H38" s="24"/>
      <c r="I38" s="24"/>
      <c r="J38" s="24"/>
      <c r="K38" s="24"/>
      <c r="L38" s="24"/>
      <c r="M38" s="24"/>
      <c r="N38" s="24"/>
      <c r="O38" s="24"/>
      <c r="P38" s="24"/>
    </row>
  </sheetData>
  <sheetProtection algorithmName="SHA-512" hashValue="58qPYUDt4w6+sQkct6SjrvNZk8DSp2VD5GvijpaMHWFVUtjGNXn7B5f1mB8SP+WRvTsbX2Wd/QfQnw9judy2Pg==" saltValue="gq11i+TDumXvI2us2fvtXg==" spinCount="100000" sheet="1" selectLockedCells="1" selectUnlockedCells="1"/>
  <mergeCells count="10">
    <mergeCell ref="M32:N32"/>
    <mergeCell ref="M11:N11"/>
    <mergeCell ref="M26:N26"/>
    <mergeCell ref="M9:N9"/>
    <mergeCell ref="M10:N10"/>
    <mergeCell ref="M25:N25"/>
    <mergeCell ref="M31:N31"/>
    <mergeCell ref="M27:N27"/>
    <mergeCell ref="M30:N30"/>
    <mergeCell ref="M21:N21"/>
  </mergeCells>
  <hyperlinks>
    <hyperlink ref="M32" r:id="rId1" display="mnmy@UiTM" xr:uid="{00000000-0004-0000-0200-000000000000}"/>
    <hyperlink ref="M32:N32" r:id="rId2" display="mnmy" xr:uid="{00000000-0004-0000-0200-000001000000}"/>
  </hyperlinks>
  <pageMargins left="0.7" right="0.7" top="0.75" bottom="0.75" header="0.3" footer="0.3"/>
  <pageSetup paperSize="9"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D1:CA69"/>
  <sheetViews>
    <sheetView showGridLines="0" zoomScale="90" zoomScaleNormal="90" workbookViewId="0">
      <selection activeCell="K7" sqref="K7"/>
    </sheetView>
  </sheetViews>
  <sheetFormatPr defaultColWidth="9.109375" defaultRowHeight="14.4" x14ac:dyDescent="0.3"/>
  <cols>
    <col min="1" max="3" width="0.5546875" customWidth="1"/>
    <col min="4" max="4" width="5.88671875" style="4" customWidth="1"/>
    <col min="5" max="5" width="50.5546875" style="5" customWidth="1"/>
    <col min="6" max="6" width="0.5546875" customWidth="1"/>
    <col min="7" max="7" width="10" style="2" customWidth="1"/>
    <col min="8" max="8" width="12.109375" style="2" customWidth="1"/>
    <col min="9" max="11" width="35.6640625" style="2" customWidth="1"/>
    <col min="12" max="12" width="35.6640625" hidden="1" customWidth="1"/>
    <col min="13" max="25" width="9.109375" customWidth="1"/>
    <col min="26" max="29" width="9.109375" hidden="1" customWidth="1"/>
    <col min="30" max="50" width="9.109375" style="6" hidden="1" customWidth="1"/>
    <col min="51" max="79" width="9.109375" hidden="1" customWidth="1"/>
  </cols>
  <sheetData>
    <row r="1" spans="4:70" ht="20.100000000000001" customHeight="1" x14ac:dyDescent="0.3">
      <c r="E1"/>
      <c r="G1"/>
      <c r="H1" s="13" t="s">
        <v>991</v>
      </c>
    </row>
    <row r="2" spans="4:70" ht="20.100000000000001" customHeight="1" x14ac:dyDescent="0.3">
      <c r="H2" s="209" t="s">
        <v>736</v>
      </c>
    </row>
    <row r="3" spans="4:70" ht="20.100000000000001" customHeight="1" x14ac:dyDescent="0.3">
      <c r="D3"/>
      <c r="G3"/>
    </row>
    <row r="4" spans="4:70" ht="20.100000000000001" customHeight="1" x14ac:dyDescent="0.3">
      <c r="F4" s="8"/>
      <c r="G4" s="108" t="s">
        <v>117</v>
      </c>
    </row>
    <row r="5" spans="4:70" ht="84.9" customHeight="1" x14ac:dyDescent="0.3">
      <c r="D5" s="108">
        <v>1.1000000000000001</v>
      </c>
      <c r="E5" s="110" t="s">
        <v>0</v>
      </c>
      <c r="G5" s="98" t="s">
        <v>767</v>
      </c>
      <c r="H5" s="64" t="s">
        <v>395</v>
      </c>
      <c r="I5" s="64" t="s">
        <v>888</v>
      </c>
      <c r="J5" s="64" t="s">
        <v>887</v>
      </c>
      <c r="K5" s="64" t="s">
        <v>889</v>
      </c>
      <c r="L5" s="64" t="s">
        <v>797</v>
      </c>
      <c r="AD5" s="9" t="s">
        <v>123</v>
      </c>
      <c r="BA5" t="s">
        <v>119</v>
      </c>
      <c r="BB5" s="228" t="s">
        <v>768</v>
      </c>
      <c r="BC5" s="228" t="s">
        <v>768</v>
      </c>
      <c r="BD5" s="228" t="s">
        <v>768</v>
      </c>
      <c r="BE5" s="228" t="s">
        <v>768</v>
      </c>
      <c r="BF5" s="228" t="s">
        <v>768</v>
      </c>
      <c r="BG5" s="228" t="s">
        <v>768</v>
      </c>
      <c r="BH5" s="228" t="s">
        <v>768</v>
      </c>
      <c r="BI5" s="228" t="s">
        <v>768</v>
      </c>
      <c r="BJ5" s="228" t="s">
        <v>768</v>
      </c>
      <c r="BK5" s="228" t="s">
        <v>768</v>
      </c>
      <c r="BL5" s="228" t="s">
        <v>768</v>
      </c>
      <c r="BM5" s="228" t="s">
        <v>768</v>
      </c>
      <c r="BN5" s="228" t="s">
        <v>768</v>
      </c>
      <c r="BO5" s="228" t="s">
        <v>768</v>
      </c>
      <c r="BP5" s="228" t="s">
        <v>768</v>
      </c>
      <c r="BQ5" s="228" t="s">
        <v>768</v>
      </c>
      <c r="BR5" s="228" t="s">
        <v>768</v>
      </c>
    </row>
    <row r="6" spans="4:70" ht="150" customHeight="1" x14ac:dyDescent="0.3">
      <c r="D6" s="4" t="s">
        <v>1</v>
      </c>
      <c r="E6" s="397" t="s">
        <v>886</v>
      </c>
      <c r="G6" s="124"/>
      <c r="H6" s="230" t="e">
        <f>VLOOKUP(G6,$BA$5:$BR$9,2)</f>
        <v>#N/A</v>
      </c>
      <c r="I6" s="125"/>
      <c r="J6" s="125"/>
      <c r="K6" s="125"/>
      <c r="L6" s="126"/>
      <c r="BA6" t="s">
        <v>120</v>
      </c>
      <c r="BB6" s="228" t="s">
        <v>764</v>
      </c>
      <c r="BC6" s="228" t="s">
        <v>764</v>
      </c>
      <c r="BD6" s="228" t="s">
        <v>764</v>
      </c>
      <c r="BE6" s="228" t="s">
        <v>764</v>
      </c>
      <c r="BF6" s="228" t="s">
        <v>764</v>
      </c>
      <c r="BG6" s="228" t="s">
        <v>764</v>
      </c>
      <c r="BH6" s="228" t="s">
        <v>764</v>
      </c>
      <c r="BI6" s="228" t="s">
        <v>764</v>
      </c>
      <c r="BJ6" s="228" t="s">
        <v>764</v>
      </c>
      <c r="BK6" s="228" t="s">
        <v>764</v>
      </c>
      <c r="BL6" s="228" t="s">
        <v>764</v>
      </c>
      <c r="BM6" s="228" t="s">
        <v>764</v>
      </c>
      <c r="BN6" s="228" t="s">
        <v>764</v>
      </c>
      <c r="BO6" s="228" t="s">
        <v>764</v>
      </c>
      <c r="BP6" s="228" t="s">
        <v>764</v>
      </c>
      <c r="BQ6" s="228" t="s">
        <v>764</v>
      </c>
      <c r="BR6" s="228" t="s">
        <v>764</v>
      </c>
    </row>
    <row r="7" spans="4:70" ht="150" customHeight="1" x14ac:dyDescent="0.3">
      <c r="E7" s="396"/>
      <c r="G7" s="129"/>
      <c r="H7" s="231" t="e">
        <f>VLOOKUP(G7,$BA$5:$BR$9,2)</f>
        <v>#N/A</v>
      </c>
      <c r="I7" s="127"/>
      <c r="J7" s="127"/>
      <c r="K7" s="127"/>
      <c r="L7" s="128"/>
      <c r="BA7" t="s">
        <v>121</v>
      </c>
      <c r="BB7" s="228" t="s">
        <v>765</v>
      </c>
      <c r="BC7" s="228" t="s">
        <v>765</v>
      </c>
      <c r="BD7" s="228" t="s">
        <v>765</v>
      </c>
      <c r="BE7" s="228" t="s">
        <v>765</v>
      </c>
      <c r="BF7" s="228" t="s">
        <v>765</v>
      </c>
      <c r="BG7" s="228" t="s">
        <v>765</v>
      </c>
      <c r="BH7" s="228" t="s">
        <v>765</v>
      </c>
      <c r="BI7" s="228" t="s">
        <v>765</v>
      </c>
      <c r="BJ7" s="228" t="s">
        <v>765</v>
      </c>
      <c r="BK7" s="228" t="s">
        <v>765</v>
      </c>
      <c r="BL7" s="228" t="s">
        <v>765</v>
      </c>
      <c r="BM7" s="228" t="s">
        <v>765</v>
      </c>
      <c r="BN7" s="228" t="s">
        <v>765</v>
      </c>
      <c r="BO7" s="228" t="s">
        <v>765</v>
      </c>
      <c r="BP7" s="228" t="s">
        <v>765</v>
      </c>
      <c r="BQ7" s="228" t="s">
        <v>765</v>
      </c>
      <c r="BR7" s="228" t="s">
        <v>765</v>
      </c>
    </row>
    <row r="8" spans="4:70" ht="14.25" customHeight="1" x14ac:dyDescent="0.3">
      <c r="E8" s="395" t="str">
        <f>IF(AND(I6="",J6="",K6="",L6=""),"INPUT ERROR! Please provide remarks"," ")</f>
        <v>INPUT ERROR! Please provide remarks</v>
      </c>
      <c r="F8" s="395"/>
      <c r="G8" s="395"/>
      <c r="H8" s="395"/>
      <c r="I8" s="395"/>
      <c r="J8" s="395"/>
      <c r="K8" s="395"/>
      <c r="L8" s="395"/>
      <c r="AD8" s="10" t="b">
        <f>IF(G6="",FALSE,TRUE)</f>
        <v>0</v>
      </c>
      <c r="AE8" s="10">
        <f>IF(G6="AL5",5,0)</f>
        <v>0</v>
      </c>
      <c r="AF8" s="10">
        <f>IF(G6="AL4",4,0)</f>
        <v>0</v>
      </c>
      <c r="AG8" s="10">
        <f>IF(G6="AL3",3,0)</f>
        <v>0</v>
      </c>
      <c r="AH8" s="10">
        <f>IF(G6="AL2",2,0)</f>
        <v>0</v>
      </c>
      <c r="AI8" s="10">
        <f>IF(G6="AL1",1,0)</f>
        <v>0</v>
      </c>
      <c r="AJ8" s="10" t="b">
        <f>IF(AND(K6="",L6=""),TRUE,FALSE)</f>
        <v>1</v>
      </c>
      <c r="AK8" s="10" t="b">
        <f>IF(AND(K7="",L7=""),TRUE,FALSE)</f>
        <v>1</v>
      </c>
      <c r="AL8" s="10"/>
      <c r="AM8" s="10">
        <f>COUNTIF(AE8:AI8,0)</f>
        <v>5</v>
      </c>
      <c r="AN8" s="10" t="b">
        <f>IF((E8=" "),TRUE,FALSE)</f>
        <v>0</v>
      </c>
      <c r="AO8" s="10">
        <f>COUNTIF(AE8:AI8,5)</f>
        <v>0</v>
      </c>
      <c r="AP8" s="10">
        <f>COUNTIF(AE8:AI8,4)</f>
        <v>0</v>
      </c>
      <c r="AQ8" s="10">
        <f>COUNTIF(AE8:AI8,2)</f>
        <v>0</v>
      </c>
      <c r="AR8" s="10">
        <f>COUNTIF(AE8:AI8,1)</f>
        <v>0</v>
      </c>
      <c r="AT8" s="10">
        <f>IF(G7="AL5",5,0)</f>
        <v>0</v>
      </c>
      <c r="AU8" s="10">
        <f>IF(G7="AL4",4,0)</f>
        <v>0</v>
      </c>
      <c r="AV8" s="10">
        <f>IF(G7="AL3",3,0)</f>
        <v>0</v>
      </c>
      <c r="AW8" s="10">
        <f>IF(G7="AL2",2,0)</f>
        <v>0</v>
      </c>
      <c r="AX8" s="10">
        <f>IF(G7="AL1",1,0)</f>
        <v>0</v>
      </c>
      <c r="BA8" t="s">
        <v>122</v>
      </c>
      <c r="BB8" s="228" t="s">
        <v>769</v>
      </c>
      <c r="BC8" s="228" t="s">
        <v>769</v>
      </c>
      <c r="BD8" s="228" t="s">
        <v>769</v>
      </c>
      <c r="BE8" s="228" t="s">
        <v>769</v>
      </c>
      <c r="BF8" s="228" t="s">
        <v>769</v>
      </c>
      <c r="BG8" s="228" t="s">
        <v>769</v>
      </c>
      <c r="BH8" s="228" t="s">
        <v>769</v>
      </c>
      <c r="BI8" s="228" t="s">
        <v>769</v>
      </c>
      <c r="BJ8" s="228" t="s">
        <v>769</v>
      </c>
      <c r="BK8" s="228" t="s">
        <v>769</v>
      </c>
      <c r="BL8" s="228" t="s">
        <v>769</v>
      </c>
      <c r="BM8" s="228" t="s">
        <v>769</v>
      </c>
      <c r="BN8" s="228" t="s">
        <v>769</v>
      </c>
      <c r="BO8" s="228" t="s">
        <v>769</v>
      </c>
      <c r="BP8" s="228" t="s">
        <v>769</v>
      </c>
      <c r="BQ8" s="228" t="s">
        <v>769</v>
      </c>
      <c r="BR8" s="228" t="s">
        <v>769</v>
      </c>
    </row>
    <row r="9" spans="4:70" ht="150" customHeight="1" x14ac:dyDescent="0.3">
      <c r="D9" s="4" t="s">
        <v>2</v>
      </c>
      <c r="E9" s="396" t="s">
        <v>890</v>
      </c>
      <c r="G9" s="124"/>
      <c r="H9" s="230" t="e">
        <f>VLOOKUP(G9,$BA$5:$BR$9,3)</f>
        <v>#N/A</v>
      </c>
      <c r="I9" s="125"/>
      <c r="J9" s="125"/>
      <c r="K9" s="125"/>
      <c r="L9" s="126"/>
      <c r="BA9" t="s">
        <v>118</v>
      </c>
      <c r="BB9" s="228" t="s">
        <v>766</v>
      </c>
      <c r="BC9" s="228" t="s">
        <v>766</v>
      </c>
      <c r="BD9" s="228" t="s">
        <v>766</v>
      </c>
      <c r="BE9" s="228" t="s">
        <v>766</v>
      </c>
      <c r="BF9" s="228" t="s">
        <v>766</v>
      </c>
      <c r="BG9" s="228" t="s">
        <v>766</v>
      </c>
      <c r="BH9" s="228" t="s">
        <v>766</v>
      </c>
      <c r="BI9" s="228" t="s">
        <v>766</v>
      </c>
      <c r="BJ9" s="228" t="s">
        <v>766</v>
      </c>
      <c r="BK9" s="228" t="s">
        <v>766</v>
      </c>
      <c r="BL9" s="228" t="s">
        <v>766</v>
      </c>
      <c r="BM9" s="228" t="s">
        <v>766</v>
      </c>
      <c r="BN9" s="228" t="s">
        <v>766</v>
      </c>
      <c r="BO9" s="228" t="s">
        <v>766</v>
      </c>
      <c r="BP9" s="228" t="s">
        <v>766</v>
      </c>
      <c r="BQ9" s="228" t="s">
        <v>766</v>
      </c>
      <c r="BR9" s="228" t="s">
        <v>766</v>
      </c>
    </row>
    <row r="10" spans="4:70" ht="150" customHeight="1" x14ac:dyDescent="0.3">
      <c r="E10" s="396"/>
      <c r="G10" s="129"/>
      <c r="H10" s="231" t="e">
        <f>VLOOKUP(G10,$BA$5:$BR$9,3)</f>
        <v>#N/A</v>
      </c>
      <c r="I10" s="127"/>
      <c r="J10" s="127"/>
      <c r="K10" s="127"/>
      <c r="L10" s="128"/>
    </row>
    <row r="11" spans="4:70" ht="14.25" customHeight="1" x14ac:dyDescent="0.3">
      <c r="E11" s="395" t="str">
        <f>IF(AND(I9="",J9="",K9="",L9=""),"INPUT ERROR! Please provide remarks"," ")</f>
        <v>INPUT ERROR! Please provide remarks</v>
      </c>
      <c r="F11" s="395"/>
      <c r="G11" s="395"/>
      <c r="H11" s="395"/>
      <c r="I11" s="395"/>
      <c r="J11" s="395"/>
      <c r="K11" s="395"/>
      <c r="L11" s="395"/>
      <c r="AC11" t="b">
        <f>IF(G9="",FALSE,TRUE)</f>
        <v>0</v>
      </c>
      <c r="AD11" s="10" t="b">
        <f>AC11</f>
        <v>0</v>
      </c>
      <c r="AE11" s="10">
        <f>IF($G$9="AL5",5,0)</f>
        <v>0</v>
      </c>
      <c r="AF11" s="10">
        <f>IF($G$9="AL4",4,0)</f>
        <v>0</v>
      </c>
      <c r="AG11" s="10">
        <f>IF($G$9="AL3",3,0)</f>
        <v>0</v>
      </c>
      <c r="AH11" s="10">
        <f>IF($G$9="AL2",2,0)</f>
        <v>0</v>
      </c>
      <c r="AI11" s="10">
        <f>IF($G$9="AL1",1,0)</f>
        <v>0</v>
      </c>
      <c r="AJ11" s="10" t="b">
        <f>IF(AND(K9="",L9=""),TRUE,FALSE)</f>
        <v>1</v>
      </c>
      <c r="AK11" s="10" t="b">
        <f>IF(AND(K10="",L10=""),TRUE,FALSE)</f>
        <v>1</v>
      </c>
      <c r="AL11" s="10"/>
      <c r="AM11" s="10">
        <f>COUNTIF(AE11:AI11,0)</f>
        <v>5</v>
      </c>
      <c r="AN11" s="10" t="b">
        <f>IF((E11=" "),TRUE,FALSE)</f>
        <v>0</v>
      </c>
      <c r="AO11" s="10">
        <f>COUNTIF(AE11:AI11,5)</f>
        <v>0</v>
      </c>
      <c r="AP11" s="10">
        <f>COUNTIF(AE11:AI11,4)</f>
        <v>0</v>
      </c>
      <c r="AQ11" s="10">
        <f>COUNTIF(AE11:AI11,2)</f>
        <v>0</v>
      </c>
      <c r="AR11" s="10">
        <f>COUNTIF(AE11:AI11,1)</f>
        <v>0</v>
      </c>
      <c r="AT11" s="10">
        <f>IF(G10="AL5",5,0)</f>
        <v>0</v>
      </c>
      <c r="AU11" s="10">
        <f>IF(G10="AL4",4,0)</f>
        <v>0</v>
      </c>
      <c r="AV11" s="10">
        <f>IF(G10="AL3",3,0)</f>
        <v>0</v>
      </c>
      <c r="AW11" s="10">
        <f>IF(G10="AL2",2,0)</f>
        <v>0</v>
      </c>
      <c r="AX11" s="10">
        <f>IF(G10="AL1",1,0)</f>
        <v>0</v>
      </c>
    </row>
    <row r="12" spans="4:70" ht="150" customHeight="1" x14ac:dyDescent="0.3">
      <c r="D12" s="4" t="s">
        <v>3</v>
      </c>
      <c r="E12" s="396" t="s">
        <v>891</v>
      </c>
      <c r="G12" s="124"/>
      <c r="H12" s="230" t="e">
        <f>VLOOKUP(G12,$BA$5:$BR$9,4)</f>
        <v>#N/A</v>
      </c>
      <c r="I12" s="125"/>
      <c r="J12" s="125"/>
      <c r="K12" s="125"/>
      <c r="L12" s="126"/>
    </row>
    <row r="13" spans="4:70" ht="150" customHeight="1" x14ac:dyDescent="0.3">
      <c r="E13" s="396"/>
      <c r="G13" s="129"/>
      <c r="H13" s="231" t="e">
        <f>VLOOKUP(G13,$BA$5:$BR$9,4)</f>
        <v>#N/A</v>
      </c>
      <c r="I13" s="127"/>
      <c r="J13" s="127"/>
      <c r="K13" s="127"/>
      <c r="L13" s="128"/>
    </row>
    <row r="14" spans="4:70" x14ac:dyDescent="0.3">
      <c r="E14" s="395" t="str">
        <f>IF(AND(I12="",J12="",K12="",L12=""),"INPUT ERROR! Please provide remarks"," ")</f>
        <v>INPUT ERROR! Please provide remarks</v>
      </c>
      <c r="F14" s="395"/>
      <c r="G14" s="395"/>
      <c r="H14" s="395"/>
      <c r="I14" s="395"/>
      <c r="J14" s="395"/>
      <c r="K14" s="395"/>
      <c r="L14" s="395"/>
      <c r="AD14" s="10" t="b">
        <f>IF(G12="",FALSE,TRUE)</f>
        <v>0</v>
      </c>
      <c r="AE14" s="10">
        <f>IF(G12="AL5",5,0)</f>
        <v>0</v>
      </c>
      <c r="AF14" s="10">
        <f>IF(G12="AL4",4,0)</f>
        <v>0</v>
      </c>
      <c r="AG14" s="10">
        <f>IF(G12="AL3",3,0)</f>
        <v>0</v>
      </c>
      <c r="AH14" s="10">
        <f>IF(G12="AL2",2,0)</f>
        <v>0</v>
      </c>
      <c r="AI14" s="10">
        <f>IF(G12="AL1",1,0)</f>
        <v>0</v>
      </c>
      <c r="AJ14" s="10" t="b">
        <f>IF(AND(K12="",L12=""),TRUE,FALSE)</f>
        <v>1</v>
      </c>
      <c r="AK14" s="10" t="b">
        <f>IF(AND(K13="",L13=""),TRUE,FALSE)</f>
        <v>1</v>
      </c>
      <c r="AL14" s="10"/>
      <c r="AM14" s="10">
        <f>COUNTIF(AE14:AI14,0)</f>
        <v>5</v>
      </c>
      <c r="AN14" s="10" t="b">
        <f>IF((E14=" "),TRUE,FALSE)</f>
        <v>0</v>
      </c>
      <c r="AO14" s="10">
        <f>COUNTIF(AE14:AI14,5)</f>
        <v>0</v>
      </c>
      <c r="AP14" s="10">
        <f>COUNTIF(AE14:AI14,4)</f>
        <v>0</v>
      </c>
      <c r="AQ14" s="10">
        <f>COUNTIF(AE14:AI14,2)</f>
        <v>0</v>
      </c>
      <c r="AR14" s="10">
        <f>COUNTIF(AE14:AI14,1)</f>
        <v>0</v>
      </c>
      <c r="AT14" s="10">
        <f>IF(G13="AL5",5,0)</f>
        <v>0</v>
      </c>
      <c r="AU14" s="10">
        <f>IF(G13="AL4",4,0)</f>
        <v>0</v>
      </c>
      <c r="AV14" s="10">
        <f>IF(G13="AL3",3,0)</f>
        <v>0</v>
      </c>
      <c r="AW14" s="10">
        <f>IF(G13="AL2",2,0)</f>
        <v>0</v>
      </c>
      <c r="AX14" s="10">
        <f>IF(G13="AL1",1,0)</f>
        <v>0</v>
      </c>
    </row>
    <row r="15" spans="4:70" ht="150" customHeight="1" x14ac:dyDescent="0.3">
      <c r="D15" s="4" t="s">
        <v>4</v>
      </c>
      <c r="E15" s="396" t="s">
        <v>892</v>
      </c>
      <c r="G15" s="124"/>
      <c r="H15" s="230" t="e">
        <f>VLOOKUP(G15,$BA$5:$BR$9,5)</f>
        <v>#N/A</v>
      </c>
      <c r="I15" s="125"/>
      <c r="J15" s="125"/>
      <c r="K15" s="125"/>
      <c r="L15" s="126"/>
    </row>
    <row r="16" spans="4:70" ht="172.5" customHeight="1" x14ac:dyDescent="0.3">
      <c r="E16" s="396"/>
      <c r="G16" s="129"/>
      <c r="H16" s="231" t="e">
        <f>VLOOKUP(G16,$BA$5:$BR$9,5)</f>
        <v>#N/A</v>
      </c>
      <c r="I16" s="127"/>
      <c r="J16" s="127"/>
      <c r="K16" s="127"/>
      <c r="L16" s="128"/>
    </row>
    <row r="17" spans="4:50" x14ac:dyDescent="0.3">
      <c r="E17" s="395" t="str">
        <f>IF(AND(I15="",J15="",K15="",L15=""),"INPUT ERROR! Please provide remarks"," ")</f>
        <v>INPUT ERROR! Please provide remarks</v>
      </c>
      <c r="F17" s="395"/>
      <c r="G17" s="395"/>
      <c r="H17" s="395"/>
      <c r="I17" s="395"/>
      <c r="J17" s="395"/>
      <c r="K17" s="395"/>
      <c r="L17" s="395"/>
      <c r="AD17" s="10" t="b">
        <f>IF(G15="",FALSE,TRUE)</f>
        <v>0</v>
      </c>
      <c r="AE17" s="10">
        <f>IF(G15="AL5",5,0)</f>
        <v>0</v>
      </c>
      <c r="AF17" s="10">
        <f>IF(G15="AL4",4,0)</f>
        <v>0</v>
      </c>
      <c r="AG17" s="10">
        <f>IF(G15="AL3",3,0)</f>
        <v>0</v>
      </c>
      <c r="AH17" s="10">
        <f>IF(G15="AL2",2,0)</f>
        <v>0</v>
      </c>
      <c r="AI17" s="10">
        <f>IF(G15="AL1",1,0)</f>
        <v>0</v>
      </c>
      <c r="AJ17" s="10" t="b">
        <f>IF(AND(K15="",L15=""),TRUE,FALSE)</f>
        <v>1</v>
      </c>
      <c r="AK17" s="10" t="b">
        <f>IF(AND(K16="",L16=""),TRUE,FALSE)</f>
        <v>1</v>
      </c>
      <c r="AL17" s="10"/>
      <c r="AM17" s="10">
        <f>COUNTIF(AE17:AI17,0)</f>
        <v>5</v>
      </c>
      <c r="AN17" s="10" t="b">
        <f>IF((E17=" "),TRUE,FALSE)</f>
        <v>0</v>
      </c>
      <c r="AO17" s="10">
        <f>COUNTIF(AE17:AI17,5)</f>
        <v>0</v>
      </c>
      <c r="AP17" s="10">
        <f>COUNTIF(AE17:AI17,4)</f>
        <v>0</v>
      </c>
      <c r="AQ17" s="10">
        <f>COUNTIF(AE17:AI17,2)</f>
        <v>0</v>
      </c>
      <c r="AR17" s="10">
        <f>COUNTIF(AE17:AI17,1)</f>
        <v>0</v>
      </c>
      <c r="AT17" s="10">
        <f>IF(G16="AL5",5,0)</f>
        <v>0</v>
      </c>
      <c r="AU17" s="10">
        <f>IF(G16="AL4",4,0)</f>
        <v>0</v>
      </c>
      <c r="AV17" s="10">
        <f>IF(G16="AL3",3,0)</f>
        <v>0</v>
      </c>
      <c r="AW17" s="10">
        <f>IF(G16="AL2",2,0)</f>
        <v>0</v>
      </c>
      <c r="AX17" s="10">
        <f>IF(G16="AL1",1,0)</f>
        <v>0</v>
      </c>
    </row>
    <row r="18" spans="4:50" ht="150" customHeight="1" x14ac:dyDescent="0.3">
      <c r="D18" s="4" t="s">
        <v>5</v>
      </c>
      <c r="E18" s="396" t="s">
        <v>893</v>
      </c>
      <c r="G18" s="124"/>
      <c r="H18" s="230" t="e">
        <f>VLOOKUP(G18,$BA$5:$BR$9,6)</f>
        <v>#N/A</v>
      </c>
      <c r="I18" s="125"/>
      <c r="J18" s="125"/>
      <c r="K18" s="125"/>
      <c r="L18" s="126"/>
    </row>
    <row r="19" spans="4:50" ht="150" customHeight="1" x14ac:dyDescent="0.3">
      <c r="E19" s="396"/>
      <c r="G19" s="129"/>
      <c r="H19" s="231" t="e">
        <f>VLOOKUP(G19,$BA$5:$BR$9,6)</f>
        <v>#N/A</v>
      </c>
      <c r="I19" s="127"/>
      <c r="J19" s="127"/>
      <c r="K19" s="127"/>
      <c r="L19" s="128"/>
    </row>
    <row r="20" spans="4:50" x14ac:dyDescent="0.3">
      <c r="E20" s="395" t="str">
        <f>IF(AND(I18="",J18="",K18="",L18=""),"INPUT ERROR! Please provide remarks"," ")</f>
        <v>INPUT ERROR! Please provide remarks</v>
      </c>
      <c r="F20" s="395"/>
      <c r="G20" s="395"/>
      <c r="H20" s="395"/>
      <c r="I20" s="395"/>
      <c r="J20" s="395"/>
      <c r="K20" s="395"/>
      <c r="L20" s="395"/>
      <c r="AD20" s="10" t="b">
        <f>IF(G18="",FALSE,TRUE)</f>
        <v>0</v>
      </c>
      <c r="AE20" s="10">
        <f>IF(G18="AL5",5,0)</f>
        <v>0</v>
      </c>
      <c r="AF20" s="10">
        <f>IF(G18="AL4",4,0)</f>
        <v>0</v>
      </c>
      <c r="AG20" s="10">
        <f>IF(G18="AL3",3,0)</f>
        <v>0</v>
      </c>
      <c r="AH20" s="10">
        <f>IF(G18="AL2",2,0)</f>
        <v>0</v>
      </c>
      <c r="AI20" s="10">
        <f>IF(G18="AL1",1,0)</f>
        <v>0</v>
      </c>
      <c r="AJ20" s="10" t="b">
        <f>IF(AND(K18="",L18=""),TRUE,FALSE)</f>
        <v>1</v>
      </c>
      <c r="AK20" s="10" t="b">
        <f>IF(AND(K19="",L19=""),TRUE,FALSE)</f>
        <v>1</v>
      </c>
      <c r="AL20" s="10"/>
      <c r="AM20" s="10">
        <f>COUNTIF(AE20:AI20,0)</f>
        <v>5</v>
      </c>
      <c r="AN20" s="10" t="b">
        <f>IF((E20=" "),TRUE,FALSE)</f>
        <v>0</v>
      </c>
      <c r="AO20" s="10">
        <f>COUNTIF(AE20:AI20,5)</f>
        <v>0</v>
      </c>
      <c r="AP20" s="10">
        <f>COUNTIF(AE20:AI20,4)</f>
        <v>0</v>
      </c>
      <c r="AQ20" s="10">
        <f>COUNTIF(AE20:AI20,2)</f>
        <v>0</v>
      </c>
      <c r="AR20" s="10">
        <f>COUNTIF(AE20:AI20,1)</f>
        <v>0</v>
      </c>
      <c r="AT20" s="10">
        <f>IF(G19="AL5",5,0)</f>
        <v>0</v>
      </c>
      <c r="AU20" s="10">
        <f>IF(G19="AL4",4,0)</f>
        <v>0</v>
      </c>
      <c r="AV20" s="10">
        <f>IF(G19="AL3",3,0)</f>
        <v>0</v>
      </c>
      <c r="AW20" s="10">
        <f>IF(G19="AL2",2,0)</f>
        <v>0</v>
      </c>
      <c r="AX20" s="10">
        <f>IF(G19="AL1",1,0)</f>
        <v>0</v>
      </c>
    </row>
    <row r="21" spans="4:50" ht="6" customHeight="1" x14ac:dyDescent="0.3">
      <c r="AJ21" s="10"/>
    </row>
    <row r="22" spans="4:50" ht="84.9" customHeight="1" x14ac:dyDescent="0.3">
      <c r="D22" s="3">
        <v>1.2</v>
      </c>
      <c r="E22" s="15" t="s">
        <v>6</v>
      </c>
      <c r="G22" s="98" t="s">
        <v>767</v>
      </c>
      <c r="H22" s="64" t="s">
        <v>395</v>
      </c>
      <c r="I22" s="64" t="s">
        <v>888</v>
      </c>
      <c r="J22" s="64" t="s">
        <v>887</v>
      </c>
      <c r="K22" s="64" t="s">
        <v>889</v>
      </c>
      <c r="L22" s="64" t="s">
        <v>797</v>
      </c>
      <c r="AJ22" s="10"/>
    </row>
    <row r="23" spans="4:50" ht="150" customHeight="1" x14ac:dyDescent="0.3">
      <c r="D23" s="4" t="s">
        <v>7</v>
      </c>
      <c r="E23" s="397" t="s">
        <v>894</v>
      </c>
      <c r="G23" s="124"/>
      <c r="H23" s="230" t="e">
        <f>VLOOKUP(G23,$BA$5:$BR$9,7)</f>
        <v>#N/A</v>
      </c>
      <c r="I23" s="125"/>
      <c r="J23" s="125"/>
      <c r="K23" s="125"/>
      <c r="L23" s="126"/>
      <c r="AJ23" s="10"/>
    </row>
    <row r="24" spans="4:50" ht="150" customHeight="1" x14ac:dyDescent="0.3">
      <c r="E24" s="396"/>
      <c r="G24" s="129"/>
      <c r="H24" s="231" t="e">
        <f>VLOOKUP(G24,$BA$5:$BR$9,7)</f>
        <v>#N/A</v>
      </c>
      <c r="I24" s="127"/>
      <c r="J24" s="127"/>
      <c r="K24" s="127"/>
      <c r="L24" s="128"/>
      <c r="AJ24" s="10"/>
    </row>
    <row r="25" spans="4:50" x14ac:dyDescent="0.3">
      <c r="E25" s="395" t="str">
        <f>IF(AND(I23="",J23="",K23="",L23=""),"INPUT ERROR! Please provide remarks"," ")</f>
        <v>INPUT ERROR! Please provide remarks</v>
      </c>
      <c r="F25" s="395"/>
      <c r="G25" s="395"/>
      <c r="H25" s="395"/>
      <c r="I25" s="395"/>
      <c r="J25" s="395"/>
      <c r="K25" s="395"/>
      <c r="L25" s="395"/>
      <c r="AC25" t="b">
        <f>IF(G23="",FALSE,TRUE)</f>
        <v>0</v>
      </c>
      <c r="AD25" s="10" t="b">
        <f>AC25</f>
        <v>0</v>
      </c>
      <c r="AE25" s="10">
        <f>IF(G23="AL5",5,0)</f>
        <v>0</v>
      </c>
      <c r="AF25" s="10">
        <f>IF(G23="AL4",4,0)</f>
        <v>0</v>
      </c>
      <c r="AG25" s="10">
        <f>IF(G23="AL3",3,0)</f>
        <v>0</v>
      </c>
      <c r="AH25" s="10">
        <f>IF(G23="AL2",2,0)</f>
        <v>0</v>
      </c>
      <c r="AI25" s="10">
        <f>IF(G23="AL1",1,0)</f>
        <v>0</v>
      </c>
      <c r="AJ25" s="10" t="b">
        <f>IF(AND(K23="",L23=""),TRUE,FALSE)</f>
        <v>1</v>
      </c>
      <c r="AK25" s="10" t="b">
        <f>IF(AND(K24="",L24=""),TRUE,FALSE)</f>
        <v>1</v>
      </c>
      <c r="AL25" s="10"/>
      <c r="AM25" s="10">
        <f>COUNTIF(AE25:AI25,0)</f>
        <v>5</v>
      </c>
      <c r="AN25" s="10" t="b">
        <f>IF((E25=" "),TRUE,FALSE)</f>
        <v>0</v>
      </c>
      <c r="AO25" s="10">
        <f>COUNTIF(AE25:AI25,5)</f>
        <v>0</v>
      </c>
      <c r="AP25" s="10">
        <f>COUNTIF(AE25:AI25,4)</f>
        <v>0</v>
      </c>
      <c r="AQ25" s="10">
        <f>COUNTIF(AE25:AI25,2)</f>
        <v>0</v>
      </c>
      <c r="AR25" s="10">
        <f>COUNTIF(AE25:AI25,1)</f>
        <v>0</v>
      </c>
      <c r="AT25" s="10">
        <f>IF(G24="AL5",5,0)</f>
        <v>0</v>
      </c>
      <c r="AU25" s="10">
        <f>IF(G24="AL4",4,0)</f>
        <v>0</v>
      </c>
      <c r="AV25" s="10">
        <f>IF(G24="AL3",3,0)</f>
        <v>0</v>
      </c>
      <c r="AW25" s="10">
        <f>IF(G24="AL2",2,0)</f>
        <v>0</v>
      </c>
      <c r="AX25" s="10">
        <f>IF(G24="AL1",1,0)</f>
        <v>0</v>
      </c>
    </row>
    <row r="26" spans="4:50" ht="150" customHeight="1" x14ac:dyDescent="0.3">
      <c r="D26" s="4" t="s">
        <v>8</v>
      </c>
      <c r="E26" s="396" t="s">
        <v>895</v>
      </c>
      <c r="G26" s="124"/>
      <c r="H26" s="230" t="e">
        <f>VLOOKUP(G26,$BA$5:$BR$9,8)</f>
        <v>#N/A</v>
      </c>
      <c r="I26" s="125"/>
      <c r="J26" s="125"/>
      <c r="K26" s="125"/>
      <c r="L26" s="126"/>
      <c r="AJ26" s="10"/>
    </row>
    <row r="27" spans="4:50" ht="150" customHeight="1" x14ac:dyDescent="0.3">
      <c r="E27" s="396"/>
      <c r="G27" s="129"/>
      <c r="H27" s="231" t="e">
        <f>VLOOKUP(G27,$BA$5:$BR$9,8)</f>
        <v>#N/A</v>
      </c>
      <c r="I27" s="127"/>
      <c r="J27" s="127"/>
      <c r="K27" s="127"/>
      <c r="L27" s="128"/>
      <c r="AJ27" s="10"/>
    </row>
    <row r="28" spans="4:50" x14ac:dyDescent="0.3">
      <c r="E28" s="395" t="str">
        <f>IF(AND(I26="",J26="",K26="",L26=""),"INPUT ERROR! Please provide remarks"," ")</f>
        <v>INPUT ERROR! Please provide remarks</v>
      </c>
      <c r="F28" s="395"/>
      <c r="G28" s="395"/>
      <c r="H28" s="395"/>
      <c r="I28" s="395"/>
      <c r="J28" s="395"/>
      <c r="K28" s="395"/>
      <c r="L28" s="395"/>
      <c r="AD28" s="10" t="b">
        <f>IF(G26="",FALSE,TRUE)</f>
        <v>0</v>
      </c>
      <c r="AE28" s="10">
        <f>IF(G26="AL5",5,0)</f>
        <v>0</v>
      </c>
      <c r="AF28" s="10">
        <f>IF(G26="AL4",4,0)</f>
        <v>0</v>
      </c>
      <c r="AG28" s="10">
        <f>IF(G26="AL3",3,0)</f>
        <v>0</v>
      </c>
      <c r="AH28" s="10">
        <f>IF(G26="AL2",2,0)</f>
        <v>0</v>
      </c>
      <c r="AI28" s="10">
        <f>IF(G26="AL1",1,0)</f>
        <v>0</v>
      </c>
      <c r="AJ28" s="10" t="b">
        <f>IF(AND(K26="",L26=""),TRUE,FALSE)</f>
        <v>1</v>
      </c>
      <c r="AK28" s="10" t="b">
        <f>IF(AND(K27="",L27=""),TRUE,FALSE)</f>
        <v>1</v>
      </c>
      <c r="AL28" s="10"/>
      <c r="AM28" s="10">
        <f>COUNTIF(AE28:AI28,0)</f>
        <v>5</v>
      </c>
      <c r="AN28" s="10" t="b">
        <f>IF((E28=" "),TRUE,FALSE)</f>
        <v>0</v>
      </c>
      <c r="AO28" s="10">
        <f>COUNTIF(AE28:AI28,5)</f>
        <v>0</v>
      </c>
      <c r="AP28" s="10">
        <f>COUNTIF(AE28:AI28,4)</f>
        <v>0</v>
      </c>
      <c r="AQ28" s="10">
        <f>COUNTIF(AE28:AI28,2)</f>
        <v>0</v>
      </c>
      <c r="AR28" s="10">
        <f>COUNTIF(AE28:AI28,1)</f>
        <v>0</v>
      </c>
      <c r="AT28" s="10">
        <f>IF(G27="AL5",5,0)</f>
        <v>0</v>
      </c>
      <c r="AU28" s="10">
        <f>IF(G27="AL4",4,0)</f>
        <v>0</v>
      </c>
      <c r="AV28" s="10">
        <f>IF(G27="AL3",3,0)</f>
        <v>0</v>
      </c>
      <c r="AW28" s="10">
        <f>IF(G27="AL2",2,0)</f>
        <v>0</v>
      </c>
      <c r="AX28" s="10">
        <f>IF(G27="AL1",1,0)</f>
        <v>0</v>
      </c>
    </row>
    <row r="29" spans="4:50" ht="150" customHeight="1" x14ac:dyDescent="0.3">
      <c r="D29" s="4" t="s">
        <v>9</v>
      </c>
      <c r="E29" s="396" t="s">
        <v>896</v>
      </c>
      <c r="G29" s="124"/>
      <c r="H29" s="230" t="e">
        <f>VLOOKUP(G29,$BA$5:$BR$9,9)</f>
        <v>#N/A</v>
      </c>
      <c r="I29" s="125"/>
      <c r="J29" s="125"/>
      <c r="K29" s="125"/>
      <c r="L29" s="126"/>
      <c r="AJ29" s="10"/>
    </row>
    <row r="30" spans="4:50" ht="150" customHeight="1" x14ac:dyDescent="0.3">
      <c r="E30" s="396"/>
      <c r="G30" s="129"/>
      <c r="H30" s="231" t="e">
        <f>VLOOKUP(G30,$BA$5:$BR$9,9)</f>
        <v>#N/A</v>
      </c>
      <c r="I30" s="127"/>
      <c r="J30" s="127"/>
      <c r="K30" s="127"/>
      <c r="L30" s="128"/>
      <c r="AJ30" s="10"/>
    </row>
    <row r="31" spans="4:50" x14ac:dyDescent="0.3">
      <c r="E31" s="395" t="str">
        <f>IF(AND(I29="",J29="",K29="",L29=""),"INPUT ERROR! Please provide remarks"," ")</f>
        <v>INPUT ERROR! Please provide remarks</v>
      </c>
      <c r="F31" s="395"/>
      <c r="G31" s="395"/>
      <c r="H31" s="395"/>
      <c r="I31" s="395"/>
      <c r="J31" s="395"/>
      <c r="K31" s="395"/>
      <c r="L31" s="395"/>
      <c r="AD31" s="10" t="b">
        <f>IF(G29="",FALSE,TRUE)</f>
        <v>0</v>
      </c>
      <c r="AE31" s="10">
        <f>IF(G29="AL5",5,0)</f>
        <v>0</v>
      </c>
      <c r="AF31" s="10">
        <f>IF(G29="AL4",4,0)</f>
        <v>0</v>
      </c>
      <c r="AG31" s="10">
        <f>IF(G29="AL3",3,0)</f>
        <v>0</v>
      </c>
      <c r="AH31" s="10">
        <f>IF(G29="AL2",2,0)</f>
        <v>0</v>
      </c>
      <c r="AI31" s="10">
        <f>IF(G29="AL1",1,0)</f>
        <v>0</v>
      </c>
      <c r="AJ31" s="10" t="b">
        <f>IF(AND(K29="",L29=""),TRUE,FALSE)</f>
        <v>1</v>
      </c>
      <c r="AK31" s="10" t="b">
        <f>IF(AND(K30="",L30=""),TRUE,FALSE)</f>
        <v>1</v>
      </c>
      <c r="AL31" s="10"/>
      <c r="AM31" s="10">
        <f>COUNTIF(AE31:AI31,0)</f>
        <v>5</v>
      </c>
      <c r="AN31" s="10" t="b">
        <f>IF((E31=" "),TRUE,FALSE)</f>
        <v>0</v>
      </c>
      <c r="AO31" s="10">
        <f>COUNTIF(AE31:AI31,5)</f>
        <v>0</v>
      </c>
      <c r="AP31" s="10">
        <f>COUNTIF(AE31:AI31,4)</f>
        <v>0</v>
      </c>
      <c r="AQ31" s="10">
        <f>COUNTIF(AE31:AI31,2)</f>
        <v>0</v>
      </c>
      <c r="AR31" s="10">
        <f>COUNTIF(AE31:AI31,1)</f>
        <v>0</v>
      </c>
      <c r="AT31" s="10">
        <f>IF(G30="AL5",5,0)</f>
        <v>0</v>
      </c>
      <c r="AU31" s="10">
        <f>IF(G30="AL4",4,0)</f>
        <v>0</v>
      </c>
      <c r="AV31" s="10">
        <f>IF(G30="AL3",3,0)</f>
        <v>0</v>
      </c>
      <c r="AW31" s="10">
        <f>IF(G30="AL2",2,0)</f>
        <v>0</v>
      </c>
      <c r="AX31" s="10">
        <f>IF(G30="AL1",1,0)</f>
        <v>0</v>
      </c>
    </row>
    <row r="32" spans="4:50" ht="150" customHeight="1" x14ac:dyDescent="0.3">
      <c r="D32" s="4" t="s">
        <v>10</v>
      </c>
      <c r="E32" s="396" t="s">
        <v>993</v>
      </c>
      <c r="G32" s="124"/>
      <c r="H32" s="230" t="e">
        <f>VLOOKUP(G32,$BA$5:$BR$9,10)</f>
        <v>#N/A</v>
      </c>
      <c r="I32" s="125"/>
      <c r="J32" s="125"/>
      <c r="K32" s="125"/>
      <c r="L32" s="126"/>
      <c r="AJ32" s="10"/>
    </row>
    <row r="33" spans="4:50" ht="174.75" customHeight="1" x14ac:dyDescent="0.3">
      <c r="E33" s="396"/>
      <c r="G33" s="129"/>
      <c r="H33" s="231" t="e">
        <f>VLOOKUP(G33,$BA$5:$BR$9,10)</f>
        <v>#N/A</v>
      </c>
      <c r="I33" s="127"/>
      <c r="J33" s="127"/>
      <c r="K33" s="127"/>
      <c r="L33" s="128"/>
      <c r="AJ33" s="10"/>
    </row>
    <row r="34" spans="4:50" x14ac:dyDescent="0.3">
      <c r="E34" s="395" t="str">
        <f>IF(AND(I32="",J32="",K32="",L32=""),"INPUT ERROR! Please provide remarks"," ")</f>
        <v>INPUT ERROR! Please provide remarks</v>
      </c>
      <c r="F34" s="395"/>
      <c r="G34" s="395"/>
      <c r="H34" s="395"/>
      <c r="I34" s="395"/>
      <c r="J34" s="395"/>
      <c r="K34" s="395"/>
      <c r="L34" s="395"/>
      <c r="AD34" s="10" t="b">
        <f>IF(G32="",FALSE,TRUE)</f>
        <v>0</v>
      </c>
      <c r="AE34" s="10">
        <f>IF(G32="AL5",5,0)</f>
        <v>0</v>
      </c>
      <c r="AF34" s="10">
        <f>IF(G32="AL4",4,0)</f>
        <v>0</v>
      </c>
      <c r="AG34" s="10">
        <f>IF(G32="AL3",3,0)</f>
        <v>0</v>
      </c>
      <c r="AH34" s="10">
        <f>IF(G32="AL2",2,0)</f>
        <v>0</v>
      </c>
      <c r="AI34" s="10">
        <f>IF(G32="AL1",1,0)</f>
        <v>0</v>
      </c>
      <c r="AJ34" s="10" t="b">
        <f>IF(AND(K32="",L32=""),TRUE,FALSE)</f>
        <v>1</v>
      </c>
      <c r="AK34" s="10" t="b">
        <f>IF(AND(K33="",L33=""),TRUE,FALSE)</f>
        <v>1</v>
      </c>
      <c r="AL34" s="10"/>
      <c r="AM34" s="10">
        <f>COUNTIF(AE34:AI34,0)</f>
        <v>5</v>
      </c>
      <c r="AN34" s="10" t="b">
        <f>IF((E34=" "),TRUE,FALSE)</f>
        <v>0</v>
      </c>
      <c r="AO34" s="10">
        <f>COUNTIF(AE34:AI34,5)</f>
        <v>0</v>
      </c>
      <c r="AP34" s="10">
        <f>COUNTIF(AE34:AI34,4)</f>
        <v>0</v>
      </c>
      <c r="AQ34" s="10">
        <f>COUNTIF(AE34:AI34,2)</f>
        <v>0</v>
      </c>
      <c r="AR34" s="10">
        <f>COUNTIF(AE34:AI34,1)</f>
        <v>0</v>
      </c>
      <c r="AT34" s="10">
        <f>IF(G33="AL5",5,0)</f>
        <v>0</v>
      </c>
      <c r="AU34" s="10">
        <f>IF(G33="AL4",4,0)</f>
        <v>0</v>
      </c>
      <c r="AV34" s="10">
        <f>IF(G33="AL3",3,0)</f>
        <v>0</v>
      </c>
      <c r="AW34" s="10">
        <f>IF(G33="AL2",2,0)</f>
        <v>0</v>
      </c>
      <c r="AX34" s="10">
        <f>IF(G33="AL1",1,0)</f>
        <v>0</v>
      </c>
    </row>
    <row r="35" spans="4:50" ht="150" customHeight="1" x14ac:dyDescent="0.3">
      <c r="D35" s="4" t="s">
        <v>10</v>
      </c>
      <c r="E35" s="396" t="s">
        <v>994</v>
      </c>
      <c r="G35" s="124"/>
      <c r="H35" s="230" t="e">
        <f>VLOOKUP(G35,$BA$5:$BR$9,10)</f>
        <v>#N/A</v>
      </c>
      <c r="I35" s="125"/>
      <c r="J35" s="125"/>
      <c r="K35" s="125"/>
      <c r="L35" s="126"/>
      <c r="AJ35" s="10"/>
    </row>
    <row r="36" spans="4:50" ht="165.75" customHeight="1" x14ac:dyDescent="0.3">
      <c r="E36" s="396"/>
      <c r="G36" s="129"/>
      <c r="H36" s="231" t="e">
        <f>VLOOKUP(G36,$BA$5:$BR$9,10)</f>
        <v>#N/A</v>
      </c>
      <c r="I36" s="127"/>
      <c r="J36" s="127"/>
      <c r="K36" s="127"/>
      <c r="L36" s="128"/>
      <c r="AJ36" s="10"/>
    </row>
    <row r="37" spans="4:50" x14ac:dyDescent="0.3">
      <c r="E37" s="395" t="str">
        <f>IF(AND(I35="",J35="",K35="",L35=""),"INPUT ERROR! Please provide remarks"," ")</f>
        <v>INPUT ERROR! Please provide remarks</v>
      </c>
      <c r="F37" s="395"/>
      <c r="G37" s="395"/>
      <c r="H37" s="395"/>
      <c r="I37" s="395"/>
      <c r="J37" s="395"/>
      <c r="K37" s="395"/>
      <c r="L37" s="395"/>
      <c r="AD37" s="10" t="b">
        <f>IF(G35="",FALSE,TRUE)</f>
        <v>0</v>
      </c>
      <c r="AE37" s="10">
        <f>IF(G35="AL5",5,0)</f>
        <v>0</v>
      </c>
      <c r="AF37" s="10">
        <f>IF(G35="AL4",4,0)</f>
        <v>0</v>
      </c>
      <c r="AG37" s="10">
        <f>IF(G35="AL3",3,0)</f>
        <v>0</v>
      </c>
      <c r="AH37" s="10">
        <f>IF(G35="AL2",2,0)</f>
        <v>0</v>
      </c>
      <c r="AI37" s="10">
        <f>IF(G35="AL1",1,0)</f>
        <v>0</v>
      </c>
      <c r="AJ37" s="10" t="b">
        <f>IF(AND(K35="",L35=""),TRUE,FALSE)</f>
        <v>1</v>
      </c>
      <c r="AK37" s="10" t="b">
        <f>IF(AND(K36="",L36=""),TRUE,FALSE)</f>
        <v>1</v>
      </c>
      <c r="AL37" s="10"/>
      <c r="AM37" s="10">
        <f>COUNTIF(AE37:AI37,0)</f>
        <v>5</v>
      </c>
      <c r="AN37" s="10" t="b">
        <f>IF((E37=" "),TRUE,FALSE)</f>
        <v>0</v>
      </c>
      <c r="AO37" s="10">
        <f>COUNTIF(AE37:AI37,5)</f>
        <v>0</v>
      </c>
      <c r="AP37" s="10">
        <f>COUNTIF(AE37:AI37,4)</f>
        <v>0</v>
      </c>
      <c r="AQ37" s="10">
        <f>COUNTIF(AE37:AI37,2)</f>
        <v>0</v>
      </c>
      <c r="AR37" s="10">
        <f>COUNTIF(AE37:AI37,1)</f>
        <v>0</v>
      </c>
      <c r="AT37" s="10">
        <f>IF(G36="AL5",5,0)</f>
        <v>0</v>
      </c>
      <c r="AU37" s="10">
        <f>IF(G36="AL4",4,0)</f>
        <v>0</v>
      </c>
      <c r="AV37" s="10">
        <f>IF(G36="AL3",3,0)</f>
        <v>0</v>
      </c>
      <c r="AW37" s="10">
        <f>IF(G36="AL2",2,0)</f>
        <v>0</v>
      </c>
      <c r="AX37" s="10">
        <f>IF(G36="AL1",1,0)</f>
        <v>0</v>
      </c>
    </row>
    <row r="38" spans="4:50" ht="150" customHeight="1" x14ac:dyDescent="0.3">
      <c r="D38" s="4" t="s">
        <v>10</v>
      </c>
      <c r="E38" s="396" t="s">
        <v>995</v>
      </c>
      <c r="G38" s="124"/>
      <c r="H38" s="230" t="e">
        <f>VLOOKUP(G38,$BA$5:$BR$9,10)</f>
        <v>#N/A</v>
      </c>
      <c r="I38" s="125"/>
      <c r="J38" s="125"/>
      <c r="K38" s="125"/>
      <c r="L38" s="126"/>
      <c r="AJ38" s="10"/>
    </row>
    <row r="39" spans="4:50" ht="177.75" customHeight="1" x14ac:dyDescent="0.3">
      <c r="E39" s="396"/>
      <c r="G39" s="129"/>
      <c r="H39" s="231" t="e">
        <f>VLOOKUP(G39,$BA$5:$BR$9,10)</f>
        <v>#N/A</v>
      </c>
      <c r="I39" s="127"/>
      <c r="J39" s="127"/>
      <c r="K39" s="127"/>
      <c r="L39" s="128"/>
      <c r="AJ39" s="10"/>
    </row>
    <row r="40" spans="4:50" x14ac:dyDescent="0.3">
      <c r="E40" s="395"/>
      <c r="F40" s="395"/>
      <c r="G40" s="395"/>
      <c r="H40" s="395"/>
      <c r="I40" s="395"/>
      <c r="J40" s="395"/>
      <c r="K40" s="395"/>
      <c r="L40" s="395"/>
      <c r="AD40" s="10" t="b">
        <f>IF(G38="",FALSE,TRUE)</f>
        <v>0</v>
      </c>
      <c r="AE40" s="10">
        <f>IF(G38="AL5",5,0)</f>
        <v>0</v>
      </c>
      <c r="AF40" s="10">
        <f>IF(G38="AL4",4,0)</f>
        <v>0</v>
      </c>
      <c r="AG40" s="10">
        <f>IF(G38="AL3",3,0)</f>
        <v>0</v>
      </c>
      <c r="AH40" s="10">
        <f>IF(G38="AL2",2,0)</f>
        <v>0</v>
      </c>
      <c r="AI40" s="10">
        <f>IF(G38="AL1",1,0)</f>
        <v>0</v>
      </c>
      <c r="AJ40" s="10" t="b">
        <f>IF(AND(K38="",L38=""),TRUE,FALSE)</f>
        <v>1</v>
      </c>
      <c r="AK40" s="10" t="b">
        <f>IF(AND(K39="",L39=""),TRUE,FALSE)</f>
        <v>1</v>
      </c>
      <c r="AL40" s="10"/>
      <c r="AM40" s="10">
        <f>COUNTIF(AE40:AI40,0)</f>
        <v>5</v>
      </c>
      <c r="AN40" s="10" t="b">
        <f>IF((E40=" "),TRUE,FALSE)</f>
        <v>0</v>
      </c>
      <c r="AO40" s="10">
        <f>COUNTIF(AE40:AI40,5)</f>
        <v>0</v>
      </c>
      <c r="AP40" s="10">
        <f>COUNTIF(AE40:AI40,4)</f>
        <v>0</v>
      </c>
      <c r="AQ40" s="10">
        <f>COUNTIF(AE40:AI40,2)</f>
        <v>0</v>
      </c>
      <c r="AR40" s="10">
        <f>COUNTIF(AE40:AI40,1)</f>
        <v>0</v>
      </c>
      <c r="AT40" s="10">
        <f>IF(G39="AL5",5,0)</f>
        <v>0</v>
      </c>
      <c r="AU40" s="10">
        <f>IF(G39="AL4",4,0)</f>
        <v>0</v>
      </c>
      <c r="AV40" s="10">
        <f>IF(G39="AL3",3,0)</f>
        <v>0</v>
      </c>
      <c r="AW40" s="10">
        <f>IF(G39="AL2",2,0)</f>
        <v>0</v>
      </c>
      <c r="AX40" s="10">
        <f>IF(G39="AL1",1,0)</f>
        <v>0</v>
      </c>
    </row>
    <row r="41" spans="4:50" ht="150" customHeight="1" x14ac:dyDescent="0.3">
      <c r="D41" s="4" t="s">
        <v>11</v>
      </c>
      <c r="E41" s="396" t="s">
        <v>897</v>
      </c>
      <c r="G41" s="124"/>
      <c r="H41" s="230" t="e">
        <f>VLOOKUP(G41,$BA$5:$BR$9,11)</f>
        <v>#N/A</v>
      </c>
      <c r="I41" s="125"/>
      <c r="J41" s="125"/>
      <c r="K41" s="125"/>
      <c r="L41" s="126"/>
      <c r="AJ41" s="10"/>
    </row>
    <row r="42" spans="4:50" ht="150" customHeight="1" x14ac:dyDescent="0.3">
      <c r="E42" s="396"/>
      <c r="G42" s="129"/>
      <c r="H42" s="231" t="e">
        <f>VLOOKUP(G42,$BA$5:$BR$9,11)</f>
        <v>#N/A</v>
      </c>
      <c r="I42" s="127"/>
      <c r="J42" s="127"/>
      <c r="K42" s="127"/>
      <c r="L42" s="128"/>
      <c r="AJ42" s="10"/>
    </row>
    <row r="43" spans="4:50" ht="13.65" customHeight="1" x14ac:dyDescent="0.3">
      <c r="E43" s="395" t="str">
        <f>IF(AND(I41="",J41="",K41="",L41=""),"INPUT ERROR! Please provide remarks"," ")</f>
        <v>INPUT ERROR! Please provide remarks</v>
      </c>
      <c r="F43" s="395"/>
      <c r="G43" s="395"/>
      <c r="H43" s="395"/>
      <c r="I43" s="395"/>
      <c r="J43" s="395"/>
      <c r="K43" s="395"/>
      <c r="L43" s="395"/>
      <c r="AD43" s="10" t="b">
        <f>IF(G41="",FALSE,TRUE)</f>
        <v>0</v>
      </c>
      <c r="AE43" s="10">
        <f>IF(G41="AL5",5,0)</f>
        <v>0</v>
      </c>
      <c r="AF43" s="10">
        <f>IF(G41="AL4",4,0)</f>
        <v>0</v>
      </c>
      <c r="AG43" s="10">
        <f>IF(G41="AL3",3,0)</f>
        <v>0</v>
      </c>
      <c r="AH43" s="10">
        <f>IF(G41="AL2",2,0)</f>
        <v>0</v>
      </c>
      <c r="AI43" s="10">
        <f>IF(G41="AL1",1,0)</f>
        <v>0</v>
      </c>
      <c r="AJ43" s="10" t="b">
        <f>IF(AND(K41="",L41=""),TRUE,FALSE)</f>
        <v>1</v>
      </c>
      <c r="AK43" s="10" t="b">
        <f>IF(AND(K42="",L42=""),TRUE,FALSE)</f>
        <v>1</v>
      </c>
      <c r="AL43" s="10"/>
      <c r="AM43" s="10">
        <f>COUNTIF(AE43:AI43,0)</f>
        <v>5</v>
      </c>
      <c r="AN43" s="10" t="b">
        <f>IF((E43=" "),TRUE,FALSE)</f>
        <v>0</v>
      </c>
      <c r="AO43" s="10">
        <f>COUNTIF(AE43:AI43,5)</f>
        <v>0</v>
      </c>
      <c r="AP43" s="10">
        <f>COUNTIF(AE43:AI43,4)</f>
        <v>0</v>
      </c>
      <c r="AQ43" s="10">
        <f>COUNTIF(AE43:AI43,2)</f>
        <v>0</v>
      </c>
      <c r="AR43" s="10">
        <f>COUNTIF(AE43:AI43,1)</f>
        <v>0</v>
      </c>
      <c r="AT43" s="10">
        <f>IF(G42="AL5",5,0)</f>
        <v>0</v>
      </c>
      <c r="AU43" s="10">
        <f>IF(G42="AL4",4,0)</f>
        <v>0</v>
      </c>
      <c r="AV43" s="10">
        <f>IF(G42="AL3",3,0)</f>
        <v>0</v>
      </c>
      <c r="AW43" s="10">
        <f>IF(G42="AL2",2,0)</f>
        <v>0</v>
      </c>
      <c r="AX43" s="10">
        <f>IF(G42="AL1",1,0)</f>
        <v>0</v>
      </c>
    </row>
    <row r="44" spans="4:50" ht="150" hidden="1" customHeight="1" x14ac:dyDescent="0.3">
      <c r="D44" s="4" t="s">
        <v>12</v>
      </c>
      <c r="E44" s="396" t="s">
        <v>737</v>
      </c>
      <c r="G44" s="124"/>
      <c r="H44" s="230" t="e">
        <f>VLOOKUP(G44,$BA$5:$BR$9,12)</f>
        <v>#N/A</v>
      </c>
      <c r="I44" s="125"/>
      <c r="J44" s="125"/>
      <c r="K44" s="125"/>
      <c r="L44" s="126"/>
      <c r="AJ44" s="10"/>
    </row>
    <row r="45" spans="4:50" ht="150" hidden="1" customHeight="1" x14ac:dyDescent="0.3">
      <c r="E45" s="396"/>
      <c r="G45" s="129"/>
      <c r="H45" s="231" t="e">
        <f>VLOOKUP(G45,$BA$5:$BR$9,12)</f>
        <v>#N/A</v>
      </c>
      <c r="I45" s="127"/>
      <c r="J45" s="127"/>
      <c r="K45" s="127"/>
      <c r="L45" s="128"/>
      <c r="AJ45" s="10"/>
    </row>
    <row r="46" spans="4:50" ht="84.9" customHeight="1" x14ac:dyDescent="0.3">
      <c r="D46" s="108">
        <v>1.3</v>
      </c>
      <c r="E46" s="109" t="s">
        <v>13</v>
      </c>
      <c r="G46" s="98" t="s">
        <v>767</v>
      </c>
      <c r="H46" s="64" t="s">
        <v>395</v>
      </c>
      <c r="I46" s="64" t="s">
        <v>888</v>
      </c>
      <c r="J46" s="64" t="s">
        <v>887</v>
      </c>
      <c r="K46" s="64" t="s">
        <v>889</v>
      </c>
      <c r="L46" s="64" t="s">
        <v>797</v>
      </c>
      <c r="AJ46" s="10"/>
    </row>
    <row r="47" spans="4:50" ht="150" customHeight="1" x14ac:dyDescent="0.3">
      <c r="D47" s="4" t="s">
        <v>14</v>
      </c>
      <c r="E47" s="397" t="s">
        <v>898</v>
      </c>
      <c r="G47" s="124"/>
      <c r="H47" s="230" t="e">
        <f>VLOOKUP(G47,$BA$5:$BR$9,13)</f>
        <v>#N/A</v>
      </c>
      <c r="I47" s="125"/>
      <c r="J47" s="125"/>
      <c r="K47" s="125"/>
      <c r="L47" s="126"/>
      <c r="AJ47" s="10"/>
    </row>
    <row r="48" spans="4:50" ht="150" customHeight="1" x14ac:dyDescent="0.3">
      <c r="E48" s="396"/>
      <c r="G48" s="129"/>
      <c r="H48" s="231" t="e">
        <f>VLOOKUP(G48,$BA$5:$BR$9,13)</f>
        <v>#N/A</v>
      </c>
      <c r="I48" s="127"/>
      <c r="J48" s="127"/>
      <c r="K48" s="127"/>
      <c r="L48" s="128"/>
      <c r="AJ48" s="10"/>
    </row>
    <row r="49" spans="4:50" ht="13.65" customHeight="1" x14ac:dyDescent="0.3">
      <c r="E49" s="395" t="str">
        <f>IF(AND(I47="",J47="",K47="",L47=""),"INPUT ERROR! Please provide remarks"," ")</f>
        <v>INPUT ERROR! Please provide remarks</v>
      </c>
      <c r="F49" s="395"/>
      <c r="G49" s="395"/>
      <c r="H49" s="395"/>
      <c r="I49" s="395"/>
      <c r="J49" s="395"/>
      <c r="K49" s="395"/>
      <c r="L49" s="395"/>
      <c r="AD49" s="10" t="b">
        <f>IF(G47="",FALSE,TRUE)</f>
        <v>0</v>
      </c>
      <c r="AE49" s="10">
        <f>IF(G47="AL5",5,0)</f>
        <v>0</v>
      </c>
      <c r="AF49" s="10">
        <f>IF(G47="AL4",4,0)</f>
        <v>0</v>
      </c>
      <c r="AG49" s="10">
        <f>IF(G47="AL3",3,0)</f>
        <v>0</v>
      </c>
      <c r="AH49" s="10">
        <f>IF(G47="AL2",2,0)</f>
        <v>0</v>
      </c>
      <c r="AI49" s="10">
        <f>IF(G47="AL1",1,0)</f>
        <v>0</v>
      </c>
      <c r="AJ49" s="10" t="b">
        <f>IF(AND(K47="",L47=""),TRUE,FALSE)</f>
        <v>1</v>
      </c>
      <c r="AK49" s="10" t="b">
        <f>IF(AND(K48="",L48=""),TRUE,FALSE)</f>
        <v>1</v>
      </c>
      <c r="AL49" s="10"/>
      <c r="AM49" s="10">
        <f>COUNTIF(AE49:AI49,0)</f>
        <v>5</v>
      </c>
      <c r="AN49" s="10" t="b">
        <f>IF((E49=" "),TRUE,FALSE)</f>
        <v>0</v>
      </c>
      <c r="AO49" s="10">
        <f>COUNTIF(AE49:AI49,5)</f>
        <v>0</v>
      </c>
      <c r="AP49" s="10">
        <f>COUNTIF(AE49:AI49,4)</f>
        <v>0</v>
      </c>
      <c r="AQ49" s="10">
        <f>COUNTIF(AE49:AI49,2)</f>
        <v>0</v>
      </c>
      <c r="AR49" s="10">
        <f>COUNTIF(AE49:AI49,1)</f>
        <v>0</v>
      </c>
      <c r="AT49" s="10">
        <f>IF(G48="AL5",5,0)</f>
        <v>0</v>
      </c>
      <c r="AU49" s="10">
        <f>IF(G48="AL4",4,0)</f>
        <v>0</v>
      </c>
      <c r="AV49" s="10">
        <f>IF(G48="AL3",3,0)</f>
        <v>0</v>
      </c>
      <c r="AW49" s="10">
        <f>IF(G48="AL2",2,0)</f>
        <v>0</v>
      </c>
      <c r="AX49" s="10">
        <f>IF(G48="AL1",1,0)</f>
        <v>0</v>
      </c>
    </row>
    <row r="50" spans="4:50" ht="150" customHeight="1" x14ac:dyDescent="0.3">
      <c r="D50" s="4" t="s">
        <v>15</v>
      </c>
      <c r="E50" s="396" t="s">
        <v>899</v>
      </c>
      <c r="G50" s="124"/>
      <c r="H50" s="230" t="e">
        <f>VLOOKUP(G50,$BA$5:$BR$9,14)</f>
        <v>#N/A</v>
      </c>
      <c r="I50" s="125"/>
      <c r="J50" s="125"/>
      <c r="K50" s="125"/>
      <c r="L50" s="126"/>
      <c r="AJ50" s="10"/>
    </row>
    <row r="51" spans="4:50" ht="150" customHeight="1" x14ac:dyDescent="0.3">
      <c r="E51" s="396"/>
      <c r="G51" s="129"/>
      <c r="H51" s="231" t="e">
        <f>VLOOKUP(G51,$BA$5:$BR$9,14)</f>
        <v>#N/A</v>
      </c>
      <c r="I51" s="127"/>
      <c r="J51" s="127"/>
      <c r="K51" s="127"/>
      <c r="L51" s="128"/>
      <c r="AJ51" s="10"/>
    </row>
    <row r="52" spans="4:50" ht="13.65" customHeight="1" x14ac:dyDescent="0.3">
      <c r="E52" s="395" t="str">
        <f>IF(AND(I50="",J50="",K50="",L50=""),"INPUT ERROR! Please provide remarks"," ")</f>
        <v>INPUT ERROR! Please provide remarks</v>
      </c>
      <c r="F52" s="395"/>
      <c r="G52" s="395"/>
      <c r="H52" s="395"/>
      <c r="I52" s="395"/>
      <c r="J52" s="395"/>
      <c r="K52" s="395"/>
      <c r="L52" s="395"/>
      <c r="AD52" s="10" t="b">
        <f>IF(G50="",FALSE,TRUE)</f>
        <v>0</v>
      </c>
      <c r="AE52" s="10">
        <f>IF(G50="AL5",5,0)</f>
        <v>0</v>
      </c>
      <c r="AF52" s="10">
        <f>IF(G50="AL4",4,0)</f>
        <v>0</v>
      </c>
      <c r="AG52" s="10">
        <f>IF(G50="AL3",3,0)</f>
        <v>0</v>
      </c>
      <c r="AH52" s="10">
        <f>IF(G50="AL2",2,0)</f>
        <v>0</v>
      </c>
      <c r="AI52" s="10">
        <f>IF(G50="AL1",1,0)</f>
        <v>0</v>
      </c>
      <c r="AJ52" s="10" t="b">
        <f>IF(AND(K50="",L50=""),TRUE,FALSE)</f>
        <v>1</v>
      </c>
      <c r="AK52" s="10" t="b">
        <f>IF(AND(K51="",L51=""),TRUE,FALSE)</f>
        <v>1</v>
      </c>
      <c r="AL52" s="10"/>
      <c r="AM52" s="10">
        <f>COUNTIF(AE52:AI52,0)</f>
        <v>5</v>
      </c>
      <c r="AN52" s="10" t="b">
        <f>IF((E52=" "),TRUE,FALSE)</f>
        <v>0</v>
      </c>
      <c r="AO52" s="10">
        <f>COUNTIF(AE52:AI52,5)</f>
        <v>0</v>
      </c>
      <c r="AP52" s="10">
        <f>COUNTIF(AE52:AI52,4)</f>
        <v>0</v>
      </c>
      <c r="AQ52" s="10">
        <f>COUNTIF(AE52:AI52,2)</f>
        <v>0</v>
      </c>
      <c r="AR52" s="10">
        <f>COUNTIF(AE52:AI52,1)</f>
        <v>0</v>
      </c>
      <c r="AT52" s="10">
        <f>IF(G51="AL5",5,0)</f>
        <v>0</v>
      </c>
      <c r="AU52" s="10">
        <f>IF(G51="AL4",4,0)</f>
        <v>0</v>
      </c>
      <c r="AV52" s="10">
        <f>IF(G51="AL3",3,0)</f>
        <v>0</v>
      </c>
      <c r="AW52" s="10">
        <f>IF(G51="AL2",2,0)</f>
        <v>0</v>
      </c>
      <c r="AX52" s="10">
        <f>IF(G51="AL1",1,0)</f>
        <v>0</v>
      </c>
    </row>
    <row r="53" spans="4:50" ht="150" customHeight="1" x14ac:dyDescent="0.3">
      <c r="D53" s="4" t="s">
        <v>16</v>
      </c>
      <c r="E53" s="396" t="s">
        <v>900</v>
      </c>
      <c r="G53" s="124"/>
      <c r="H53" s="230" t="e">
        <f>VLOOKUP(G53,$BA$5:$BR$9,15)</f>
        <v>#N/A</v>
      </c>
      <c r="I53" s="125"/>
      <c r="J53" s="125"/>
      <c r="K53" s="125"/>
      <c r="L53" s="126"/>
      <c r="AJ53" s="10"/>
    </row>
    <row r="54" spans="4:50" ht="150" customHeight="1" x14ac:dyDescent="0.3">
      <c r="E54" s="396"/>
      <c r="G54" s="129"/>
      <c r="H54" s="231" t="e">
        <f>VLOOKUP(G54,$BA$5:$BR$9,15)</f>
        <v>#N/A</v>
      </c>
      <c r="I54" s="127"/>
      <c r="J54" s="127"/>
      <c r="K54" s="127"/>
      <c r="L54" s="128"/>
      <c r="AJ54" s="10"/>
    </row>
    <row r="55" spans="4:50" ht="13.65" customHeight="1" x14ac:dyDescent="0.3">
      <c r="E55" s="395" t="str">
        <f>IF(AND(I53="",J53="",K53="",L53=""),"INPUT ERROR! Please provide remarks"," ")</f>
        <v>INPUT ERROR! Please provide remarks</v>
      </c>
      <c r="F55" s="395"/>
      <c r="G55" s="395"/>
      <c r="H55" s="395"/>
      <c r="I55" s="395"/>
      <c r="J55" s="395"/>
      <c r="K55" s="395"/>
      <c r="L55" s="395"/>
      <c r="AD55" s="10" t="b">
        <f>IF(G53="",FALSE,TRUE)</f>
        <v>0</v>
      </c>
      <c r="AE55" s="10">
        <f>IF(G53="AL5",5,0)</f>
        <v>0</v>
      </c>
      <c r="AF55" s="10">
        <f>IF(G53="AL4",4,0)</f>
        <v>0</v>
      </c>
      <c r="AG55" s="10">
        <f>IF(G53="AL3",3,0)</f>
        <v>0</v>
      </c>
      <c r="AH55" s="10">
        <f>IF(G53="AL2",2,0)</f>
        <v>0</v>
      </c>
      <c r="AI55" s="10">
        <f>IF(G53="AL1",1,0)</f>
        <v>0</v>
      </c>
      <c r="AJ55" s="10" t="b">
        <f>IF(AND(K53="",L53=""),TRUE,FALSE)</f>
        <v>1</v>
      </c>
      <c r="AK55" s="10" t="b">
        <f>IF(AND(K54="",L54=""),TRUE,FALSE)</f>
        <v>1</v>
      </c>
      <c r="AL55" s="10"/>
      <c r="AM55" s="10">
        <f>COUNTIF(AE55:AI55,0)</f>
        <v>5</v>
      </c>
      <c r="AN55" s="10" t="b">
        <f>IF((E55=" "),TRUE,FALSE)</f>
        <v>0</v>
      </c>
      <c r="AO55" s="10">
        <f>COUNTIF(AE55:AI55,5)</f>
        <v>0</v>
      </c>
      <c r="AP55" s="10">
        <f>COUNTIF(AE55:AI55,4)</f>
        <v>0</v>
      </c>
      <c r="AQ55" s="10">
        <f>COUNTIF(AE55:AI55,2)</f>
        <v>0</v>
      </c>
      <c r="AR55" s="10">
        <f>COUNTIF(AE55:AI55,1)</f>
        <v>0</v>
      </c>
      <c r="AT55" s="10">
        <f>IF(G54="AL5",5,0)</f>
        <v>0</v>
      </c>
      <c r="AU55" s="10">
        <f>IF(G54="AL4",4,0)</f>
        <v>0</v>
      </c>
      <c r="AV55" s="10">
        <f>IF(G54="AL3",3,0)</f>
        <v>0</v>
      </c>
      <c r="AW55" s="10">
        <f>IF(G54="AL2",2,0)</f>
        <v>0</v>
      </c>
      <c r="AX55" s="10">
        <f>IF(G54="AL1",1,0)</f>
        <v>0</v>
      </c>
    </row>
    <row r="56" spans="4:50" ht="150" customHeight="1" x14ac:dyDescent="0.3">
      <c r="D56" s="4" t="s">
        <v>17</v>
      </c>
      <c r="E56" s="396" t="s">
        <v>901</v>
      </c>
      <c r="G56" s="124"/>
      <c r="H56" s="230" t="e">
        <f>VLOOKUP(G56,$BA$5:$BR$9,16)</f>
        <v>#N/A</v>
      </c>
      <c r="I56" s="125"/>
      <c r="J56" s="125"/>
      <c r="K56" s="125"/>
      <c r="L56" s="126"/>
    </row>
    <row r="57" spans="4:50" ht="150" customHeight="1" x14ac:dyDescent="0.3">
      <c r="E57" s="396"/>
      <c r="G57" s="129"/>
      <c r="H57" s="231" t="e">
        <f>VLOOKUP(G57,$BA$5:$BR$9,16)</f>
        <v>#N/A</v>
      </c>
      <c r="I57" s="127"/>
      <c r="J57" s="127"/>
      <c r="K57" s="127"/>
      <c r="L57" s="128"/>
    </row>
    <row r="58" spans="4:50" ht="13.65" customHeight="1" x14ac:dyDescent="0.3">
      <c r="E58" s="395" t="str">
        <f>IF(AND(I56="",J56="",K56="",L56=""),"INPUT ERROR! Please provide remarks"," ")</f>
        <v>INPUT ERROR! Please provide remarks</v>
      </c>
      <c r="F58" s="395"/>
      <c r="G58" s="395"/>
      <c r="H58" s="395"/>
      <c r="I58" s="395"/>
      <c r="J58" s="395"/>
      <c r="K58" s="395"/>
      <c r="L58" s="395"/>
      <c r="AD58" s="10" t="b">
        <f>IF(G56="",FALSE,TRUE)</f>
        <v>0</v>
      </c>
      <c r="AE58" s="10">
        <f>IF(G56="AL5",5,0)</f>
        <v>0</v>
      </c>
      <c r="AF58" s="10">
        <f>IF(G56="AL4",4,0)</f>
        <v>0</v>
      </c>
      <c r="AG58" s="10">
        <f>IF(G56="AL3",3,0)</f>
        <v>0</v>
      </c>
      <c r="AH58" s="10">
        <f>IF(G56="AL2",2,0)</f>
        <v>0</v>
      </c>
      <c r="AI58" s="10">
        <f>IF(G56="AL1",1,0)</f>
        <v>0</v>
      </c>
      <c r="AJ58" s="10" t="b">
        <f>IF(AND(K56="",L56=""),TRUE,FALSE)</f>
        <v>1</v>
      </c>
      <c r="AK58" s="10" t="b">
        <f>IF(AND(K57="",L57=""),TRUE,FALSE)</f>
        <v>1</v>
      </c>
      <c r="AL58" s="10"/>
      <c r="AM58" s="10">
        <f>COUNTIF(AE58:AI58,0)</f>
        <v>5</v>
      </c>
      <c r="AN58" s="10" t="b">
        <f>IF((E58=" "),TRUE,FALSE)</f>
        <v>0</v>
      </c>
      <c r="AO58" s="10">
        <f>COUNTIF(AE58:AI58,5)</f>
        <v>0</v>
      </c>
      <c r="AP58" s="10">
        <f>COUNTIF(AE58:AI58,4)</f>
        <v>0</v>
      </c>
      <c r="AQ58" s="10">
        <f>COUNTIF(AE58:AI58,2)</f>
        <v>0</v>
      </c>
      <c r="AR58" s="10">
        <f>COUNTIF(AE58:AI58,1)</f>
        <v>0</v>
      </c>
      <c r="AT58" s="10">
        <f>IF(G57="AL5",5,0)</f>
        <v>0</v>
      </c>
      <c r="AU58" s="10">
        <f>IF(G57="AL4",4,0)</f>
        <v>0</v>
      </c>
      <c r="AV58" s="10">
        <f>IF(G57="AL3",3,0)</f>
        <v>0</v>
      </c>
      <c r="AW58" s="10">
        <f>IF(G57="AL2",2,0)</f>
        <v>0</v>
      </c>
      <c r="AX58" s="10">
        <f>IF(G57="AL1",1,0)</f>
        <v>0</v>
      </c>
    </row>
    <row r="59" spans="4:50" ht="150" customHeight="1" x14ac:dyDescent="0.3">
      <c r="D59" s="4" t="s">
        <v>18</v>
      </c>
      <c r="E59" s="396" t="s">
        <v>902</v>
      </c>
      <c r="G59" s="124"/>
      <c r="H59" s="230" t="e">
        <f>VLOOKUP(G59,$BA$5:$BR$9,17)</f>
        <v>#N/A</v>
      </c>
      <c r="I59" s="125"/>
      <c r="J59" s="125"/>
      <c r="K59" s="125"/>
      <c r="L59" s="126"/>
    </row>
    <row r="60" spans="4:50" ht="150" customHeight="1" x14ac:dyDescent="0.3">
      <c r="E60" s="396"/>
      <c r="G60" s="129"/>
      <c r="H60" s="231" t="e">
        <f>VLOOKUP(G60,$BA$5:$BR$9,17)</f>
        <v>#N/A</v>
      </c>
      <c r="I60" s="127"/>
      <c r="J60" s="127"/>
      <c r="K60" s="127"/>
      <c r="L60" s="128"/>
    </row>
    <row r="61" spans="4:50" ht="13.65" customHeight="1" x14ac:dyDescent="0.3">
      <c r="E61" s="395" t="str">
        <f>IF(AND(I59="",J59="",K59="",L59=""),"INPUT ERROR! Please provide remarks"," ")</f>
        <v>INPUT ERROR! Please provide remarks</v>
      </c>
      <c r="F61" s="395"/>
      <c r="G61" s="395"/>
      <c r="H61" s="395"/>
      <c r="I61" s="395"/>
      <c r="J61" s="395"/>
      <c r="K61" s="395"/>
      <c r="L61" s="395"/>
      <c r="AD61" s="10" t="b">
        <f>IF(G59="",FALSE,TRUE)</f>
        <v>0</v>
      </c>
      <c r="AE61" s="10">
        <f>IF(G59="AL5",5,0)</f>
        <v>0</v>
      </c>
      <c r="AF61" s="10">
        <f>IF(G59="AL4",4,0)</f>
        <v>0</v>
      </c>
      <c r="AG61" s="10">
        <f>IF(G59="AL3",3,0)</f>
        <v>0</v>
      </c>
      <c r="AH61" s="10">
        <f>IF(G59="AL2",2,0)</f>
        <v>0</v>
      </c>
      <c r="AI61" s="10">
        <f>IF(G59="AL1",1,0)</f>
        <v>0</v>
      </c>
      <c r="AJ61" s="10" t="b">
        <f>IF(AND(K59="",L59=""),TRUE,FALSE)</f>
        <v>1</v>
      </c>
      <c r="AK61" s="10" t="b">
        <f>IF(AND(K60="",L60=""),TRUE,FALSE)</f>
        <v>1</v>
      </c>
      <c r="AL61" s="10"/>
      <c r="AM61" s="10">
        <f>COUNTIF(AE61:AI61,0)</f>
        <v>5</v>
      </c>
      <c r="AN61" s="10" t="b">
        <f>IF((E61=" "),TRUE,FALSE)</f>
        <v>0</v>
      </c>
      <c r="AO61" s="10">
        <f>COUNTIF(AE61:AI61,5)</f>
        <v>0</v>
      </c>
      <c r="AP61" s="10">
        <f>COUNTIF(AE61:AI61,4)</f>
        <v>0</v>
      </c>
      <c r="AQ61" s="10">
        <f>COUNTIF(AE61:AI61,2)</f>
        <v>0</v>
      </c>
      <c r="AR61" s="10">
        <f>COUNTIF(AE61:AI61,1)</f>
        <v>0</v>
      </c>
      <c r="AT61" s="10">
        <f>IF(G60="AL5",5,0)</f>
        <v>0</v>
      </c>
      <c r="AU61" s="10">
        <f>IF(G60="AL4",4,0)</f>
        <v>0</v>
      </c>
      <c r="AV61" s="10">
        <f>IF(G60="AL3",3,0)</f>
        <v>0</v>
      </c>
      <c r="AW61" s="10">
        <f>IF(G60="AL2",2,0)</f>
        <v>0</v>
      </c>
      <c r="AX61" s="10">
        <f>IF(G60="AL1",1,0)</f>
        <v>0</v>
      </c>
    </row>
    <row r="62" spans="4:50" ht="150" customHeight="1" x14ac:dyDescent="0.3">
      <c r="D62" s="4" t="s">
        <v>19</v>
      </c>
      <c r="E62" s="396" t="s">
        <v>903</v>
      </c>
      <c r="G62" s="124"/>
      <c r="H62" s="230" t="e">
        <f>VLOOKUP(G62,$BA$5:$BR$9,18)</f>
        <v>#N/A</v>
      </c>
      <c r="I62" s="125"/>
      <c r="J62" s="125"/>
      <c r="K62" s="125"/>
      <c r="L62" s="126"/>
    </row>
    <row r="63" spans="4:50" ht="150" customHeight="1" x14ac:dyDescent="0.3">
      <c r="E63" s="396"/>
      <c r="G63" s="129"/>
      <c r="H63" s="231" t="e">
        <f>VLOOKUP(G63,$BA$5:$BR$9,18)</f>
        <v>#N/A</v>
      </c>
      <c r="I63" s="127"/>
      <c r="J63" s="127"/>
      <c r="K63" s="127"/>
      <c r="L63" s="128"/>
    </row>
    <row r="64" spans="4:50" ht="13.65" customHeight="1" x14ac:dyDescent="0.3">
      <c r="E64" s="395" t="str">
        <f>IF(AND(I62="",J62="",K62="",L62=""),"INPUT ERROR! Please provide remarks"," ")</f>
        <v>INPUT ERROR! Please provide remarks</v>
      </c>
      <c r="F64" s="395"/>
      <c r="G64" s="395"/>
      <c r="H64" s="395"/>
      <c r="I64" s="395"/>
      <c r="J64" s="395"/>
      <c r="K64" s="395"/>
      <c r="L64" s="395"/>
      <c r="AD64" s="10" t="b">
        <f>IF(G62="",FALSE,TRUE)</f>
        <v>0</v>
      </c>
      <c r="AE64" s="10">
        <f>IF(G62="AL5",5,0)</f>
        <v>0</v>
      </c>
      <c r="AF64" s="10">
        <f>IF(G62="AL4",4,0)</f>
        <v>0</v>
      </c>
      <c r="AG64" s="10">
        <f>IF(G62="AL3",3,0)</f>
        <v>0</v>
      </c>
      <c r="AH64" s="10">
        <f>IF(G62="AL2",2,0)</f>
        <v>0</v>
      </c>
      <c r="AI64" s="10">
        <f>IF(G62="AL1",1,0)</f>
        <v>0</v>
      </c>
      <c r="AJ64" s="10" t="b">
        <f>IF(AND(K62="",L62=""),TRUE,FALSE)</f>
        <v>1</v>
      </c>
      <c r="AK64" s="10" t="b">
        <f>IF(AND(K63="",L63=""),TRUE,FALSE)</f>
        <v>1</v>
      </c>
      <c r="AL64" s="10"/>
      <c r="AM64" s="10">
        <f>COUNTIF(AE64:AI64,0)</f>
        <v>5</v>
      </c>
      <c r="AN64" s="10" t="b">
        <f>IF((E64=" "),TRUE,FALSE)</f>
        <v>0</v>
      </c>
      <c r="AO64" s="10">
        <f>COUNTIF(AE64:AI64,5)</f>
        <v>0</v>
      </c>
      <c r="AP64" s="10">
        <f>COUNTIF(AE64:AI64,4)</f>
        <v>0</v>
      </c>
      <c r="AQ64" s="10">
        <f>COUNTIF(AE64:AI64,2)</f>
        <v>0</v>
      </c>
      <c r="AR64" s="10">
        <f>COUNTIF(AE64:AI64,1)</f>
        <v>0</v>
      </c>
      <c r="AT64" s="10">
        <f>IF(G63="AL5",5,0)</f>
        <v>0</v>
      </c>
      <c r="AU64" s="10">
        <f>IF(G63="AL4",4,0)</f>
        <v>0</v>
      </c>
      <c r="AV64" s="10">
        <f>IF(G63="AL3",3,0)</f>
        <v>0</v>
      </c>
      <c r="AW64" s="10">
        <f>IF(G63="AL2",2,0)</f>
        <v>0</v>
      </c>
      <c r="AX64" s="10">
        <f>IF(G63="AL1",1,0)</f>
        <v>0</v>
      </c>
    </row>
    <row r="67" spans="30:50" x14ac:dyDescent="0.3">
      <c r="AD67" s="11" t="b">
        <f>IF(AND(AD8:AD64,AN8:AN64),TRUE,FALSE)</f>
        <v>0</v>
      </c>
      <c r="AJ67" s="6" t="b">
        <f>IF(AND(AJ8:AJ65),TRUE,FALSE)</f>
        <v>1</v>
      </c>
      <c r="AK67" s="6" t="b">
        <f>IF(AND(AK8:AK65),TRUE,FALSE)</f>
        <v>1</v>
      </c>
    </row>
    <row r="68" spans="30:50" x14ac:dyDescent="0.3">
      <c r="AD68" s="11"/>
    </row>
    <row r="69" spans="30:50" x14ac:dyDescent="0.3">
      <c r="AD69" s="12">
        <f>COUNTA(AD8:AD64)</f>
        <v>18</v>
      </c>
      <c r="AE69" s="12">
        <f>COUNTIF(AE8:AE64,5)</f>
        <v>0</v>
      </c>
      <c r="AF69" s="12">
        <f>COUNTIF(AF8:AF64,4)</f>
        <v>0</v>
      </c>
      <c r="AG69" s="12">
        <f>COUNTIF(AG8:AG64,3)</f>
        <v>0</v>
      </c>
      <c r="AH69" s="12">
        <f>COUNTIF(AH8:AH64,2)</f>
        <v>0</v>
      </c>
      <c r="AI69" s="12">
        <f>COUNTIF(AI8:AI64,1)</f>
        <v>0</v>
      </c>
      <c r="AT69" s="12">
        <f>COUNTIF(AT8:AT64,5)</f>
        <v>0</v>
      </c>
      <c r="AU69" s="12">
        <f>COUNTIF(AU8:AU64,4)</f>
        <v>0</v>
      </c>
      <c r="AV69" s="12">
        <f>COUNTIF(AV8:AV64,3)</f>
        <v>0</v>
      </c>
      <c r="AW69" s="12">
        <f>COUNTIF(AW8:AW64,2)</f>
        <v>0</v>
      </c>
      <c r="AX69" s="12">
        <f>COUNTIF(AX8:AX64,1)</f>
        <v>0</v>
      </c>
    </row>
  </sheetData>
  <sheetProtection algorithmName="SHA-512" hashValue="E5EsawrTNUbthiKxGcHdCU3M0cUkzBAgDERol9he0RF9Jp3AQOLFZED2AL7D7RN9Iq31L+PcAYUzjn3YSB1Ecg==" saltValue="YwDEx1TM+95aa5gQRPS/rQ==" spinCount="100000" sheet="1" selectLockedCells="1"/>
  <mergeCells count="37">
    <mergeCell ref="E64:L64"/>
    <mergeCell ref="E53:E54"/>
    <mergeCell ref="E56:E57"/>
    <mergeCell ref="E50:E51"/>
    <mergeCell ref="E41:E42"/>
    <mergeCell ref="E44:E45"/>
    <mergeCell ref="E47:E48"/>
    <mergeCell ref="E62:E63"/>
    <mergeCell ref="E59:E60"/>
    <mergeCell ref="E58:L58"/>
    <mergeCell ref="E61:L61"/>
    <mergeCell ref="E43:L43"/>
    <mergeCell ref="E49:L49"/>
    <mergeCell ref="E52:L52"/>
    <mergeCell ref="E55:L55"/>
    <mergeCell ref="E40:L40"/>
    <mergeCell ref="E26:E27"/>
    <mergeCell ref="E29:E30"/>
    <mergeCell ref="E38:E39"/>
    <mergeCell ref="E23:E24"/>
    <mergeCell ref="E32:E33"/>
    <mergeCell ref="E34:L34"/>
    <mergeCell ref="E35:E36"/>
    <mergeCell ref="E37:L37"/>
    <mergeCell ref="E6:E7"/>
    <mergeCell ref="E9:E10"/>
    <mergeCell ref="E15:E16"/>
    <mergeCell ref="E18:E19"/>
    <mergeCell ref="E8:L8"/>
    <mergeCell ref="E11:L11"/>
    <mergeCell ref="E14:L14"/>
    <mergeCell ref="E17:L17"/>
    <mergeCell ref="E20:L20"/>
    <mergeCell ref="E25:L25"/>
    <mergeCell ref="E28:L28"/>
    <mergeCell ref="E31:L31"/>
    <mergeCell ref="E12:E13"/>
  </mergeCells>
  <dataValidations count="1">
    <dataValidation type="list" allowBlank="1" showInputMessage="1" showErrorMessage="1" sqref="G15:G16 G18:G19 G23:G24 G26:G27 G29:G30 G38:G39 G56:G57 G59:G60 G9:G10 G6:G7 G12:G13 G41:G42 G44:G45 G47:G48 G50:G51 G53:G54 G62:G63 G32:G33 G35:G36" xr:uid="{00000000-0002-0000-0300-000000000000}">
      <formula1>$BA$5:$BA$9</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D1:CA74"/>
  <sheetViews>
    <sheetView showGridLines="0" showRowColHeaders="0" topLeftCell="A3" zoomScale="90" zoomScaleNormal="90" workbookViewId="0">
      <selection activeCell="I7" sqref="I7"/>
    </sheetView>
  </sheetViews>
  <sheetFormatPr defaultColWidth="9.109375" defaultRowHeight="14.4" x14ac:dyDescent="0.3"/>
  <cols>
    <col min="1" max="3" width="0.5546875" customWidth="1"/>
    <col min="4" max="4" width="5.88671875" style="4" customWidth="1"/>
    <col min="5" max="5" width="50.5546875" style="5" customWidth="1"/>
    <col min="6" max="6" width="0.5546875" customWidth="1"/>
    <col min="7" max="7" width="10" style="2" customWidth="1"/>
    <col min="8" max="8" width="12.109375" style="2" customWidth="1"/>
    <col min="9" max="11" width="35.6640625" style="2" customWidth="1"/>
    <col min="12" max="12" width="35.6640625" hidden="1" customWidth="1"/>
    <col min="13" max="25" width="9.109375" customWidth="1"/>
    <col min="26" max="29" width="9.109375" hidden="1" customWidth="1"/>
    <col min="30" max="44" width="9.109375" style="6" hidden="1" customWidth="1"/>
    <col min="45" max="45" width="9.109375" hidden="1" customWidth="1"/>
    <col min="46" max="50" width="9.109375" style="6" hidden="1" customWidth="1"/>
    <col min="51" max="77" width="9.109375" hidden="1" customWidth="1"/>
    <col min="78" max="78" width="10.44140625" hidden="1" customWidth="1"/>
    <col min="79" max="79" width="9.109375" hidden="1" customWidth="1"/>
  </cols>
  <sheetData>
    <row r="1" spans="4:64" ht="20.100000000000001" customHeight="1" x14ac:dyDescent="0.3">
      <c r="G1" s="13"/>
      <c r="H1" s="13" t="s">
        <v>991</v>
      </c>
      <c r="I1" s="7"/>
      <c r="J1" s="7"/>
      <c r="K1" s="7"/>
      <c r="AS1" s="6"/>
    </row>
    <row r="2" spans="4:64" ht="20.100000000000001" customHeight="1" x14ac:dyDescent="0.3">
      <c r="G2" s="7"/>
      <c r="H2" s="209" t="s">
        <v>736</v>
      </c>
      <c r="I2" s="7"/>
      <c r="J2" s="7"/>
      <c r="K2" s="7"/>
      <c r="AS2" s="6"/>
    </row>
    <row r="3" spans="4:64" ht="20.100000000000001" customHeight="1" x14ac:dyDescent="0.3">
      <c r="D3"/>
      <c r="G3"/>
      <c r="H3" s="7"/>
      <c r="I3" s="7"/>
      <c r="J3" s="7"/>
      <c r="K3" s="7"/>
      <c r="AS3" s="6"/>
    </row>
    <row r="4" spans="4:64" ht="20.100000000000001" customHeight="1" x14ac:dyDescent="0.3">
      <c r="F4" s="8"/>
      <c r="G4" s="108" t="s">
        <v>152</v>
      </c>
      <c r="H4" s="7"/>
      <c r="I4" s="7"/>
      <c r="J4" s="7"/>
      <c r="K4" s="7"/>
      <c r="AS4" s="6"/>
    </row>
    <row r="5" spans="4:64" ht="84.9" customHeight="1" x14ac:dyDescent="0.3">
      <c r="D5" s="108">
        <v>2.1</v>
      </c>
      <c r="E5" s="109" t="s">
        <v>21</v>
      </c>
      <c r="G5" s="98" t="s">
        <v>767</v>
      </c>
      <c r="H5" s="64" t="s">
        <v>395</v>
      </c>
      <c r="I5" s="64" t="s">
        <v>888</v>
      </c>
      <c r="J5" s="64" t="s">
        <v>887</v>
      </c>
      <c r="K5" s="64" t="s">
        <v>889</v>
      </c>
      <c r="L5" s="64" t="s">
        <v>797</v>
      </c>
      <c r="AD5" s="9" t="s">
        <v>123</v>
      </c>
      <c r="AS5" s="6"/>
      <c r="BA5" t="s">
        <v>119</v>
      </c>
      <c r="BB5" s="228" t="s">
        <v>768</v>
      </c>
      <c r="BC5" s="228" t="s">
        <v>768</v>
      </c>
      <c r="BD5" s="228" t="s">
        <v>768</v>
      </c>
      <c r="BE5" s="228" t="s">
        <v>768</v>
      </c>
      <c r="BF5" s="228" t="s">
        <v>768</v>
      </c>
      <c r="BG5" s="228" t="s">
        <v>768</v>
      </c>
      <c r="BH5" s="228" t="s">
        <v>768</v>
      </c>
      <c r="BI5" s="228" t="s">
        <v>768</v>
      </c>
      <c r="BJ5" s="228" t="s">
        <v>768</v>
      </c>
      <c r="BK5" s="228" t="s">
        <v>768</v>
      </c>
      <c r="BL5" s="228" t="s">
        <v>768</v>
      </c>
    </row>
    <row r="6" spans="4:64" ht="150" customHeight="1" x14ac:dyDescent="0.3">
      <c r="D6" s="4" t="s">
        <v>20</v>
      </c>
      <c r="E6" s="397" t="s">
        <v>904</v>
      </c>
      <c r="G6" s="124"/>
      <c r="H6" s="230" t="e">
        <f>VLOOKUP(G6,$BA$5:$BR$14,2)</f>
        <v>#N/A</v>
      </c>
      <c r="I6" s="125"/>
      <c r="J6" s="125"/>
      <c r="K6" s="125"/>
      <c r="L6" s="125"/>
      <c r="BA6" t="s">
        <v>120</v>
      </c>
      <c r="BB6" s="228" t="s">
        <v>764</v>
      </c>
      <c r="BC6" s="228" t="s">
        <v>764</v>
      </c>
      <c r="BD6" s="228" t="s">
        <v>764</v>
      </c>
      <c r="BE6" s="228" t="s">
        <v>764</v>
      </c>
      <c r="BF6" s="228" t="s">
        <v>764</v>
      </c>
      <c r="BG6" s="228" t="s">
        <v>764</v>
      </c>
      <c r="BH6" s="228" t="s">
        <v>764</v>
      </c>
      <c r="BI6" s="228" t="s">
        <v>764</v>
      </c>
      <c r="BJ6" s="228" t="s">
        <v>764</v>
      </c>
      <c r="BK6" s="228" t="s">
        <v>764</v>
      </c>
      <c r="BL6" s="228" t="s">
        <v>764</v>
      </c>
    </row>
    <row r="7" spans="4:64" ht="150" customHeight="1" x14ac:dyDescent="0.3">
      <c r="E7" s="396"/>
      <c r="G7" s="129"/>
      <c r="H7" s="231" t="e">
        <f>VLOOKUP(G7,$BA$5:$BR$14,2)</f>
        <v>#N/A</v>
      </c>
      <c r="I7" s="127"/>
      <c r="J7" s="127"/>
      <c r="K7" s="127"/>
      <c r="L7" s="128"/>
      <c r="BA7" t="s">
        <v>121</v>
      </c>
      <c r="BB7" s="228" t="s">
        <v>765</v>
      </c>
      <c r="BC7" s="228" t="s">
        <v>765</v>
      </c>
      <c r="BD7" s="228" t="s">
        <v>765</v>
      </c>
      <c r="BE7" s="228" t="s">
        <v>765</v>
      </c>
      <c r="BF7" s="228" t="s">
        <v>765</v>
      </c>
      <c r="BG7" s="228" t="s">
        <v>765</v>
      </c>
      <c r="BH7" s="228" t="s">
        <v>765</v>
      </c>
      <c r="BI7" s="228" t="s">
        <v>765</v>
      </c>
      <c r="BJ7" s="228" t="s">
        <v>765</v>
      </c>
      <c r="BK7" s="228" t="s">
        <v>765</v>
      </c>
      <c r="BL7" s="228" t="s">
        <v>765</v>
      </c>
    </row>
    <row r="8" spans="4:64" ht="15" customHeight="1" x14ac:dyDescent="0.3">
      <c r="E8" s="395" t="str">
        <f>IF(AND(I6="",J6="",K6="",L6=""),"INPUT ERROR! Please provide remarks"," ")</f>
        <v>INPUT ERROR! Please provide remarks</v>
      </c>
      <c r="F8" s="395"/>
      <c r="G8" s="395"/>
      <c r="H8" s="395"/>
      <c r="I8" s="395"/>
      <c r="J8" s="395"/>
      <c r="K8" s="395"/>
      <c r="L8" s="395"/>
      <c r="AD8" s="10" t="b">
        <f>IF(G6="",FALSE,TRUE)</f>
        <v>0</v>
      </c>
      <c r="AE8" s="10">
        <f>IF(G6="AL5",5,0)</f>
        <v>0</v>
      </c>
      <c r="AF8" s="10">
        <f>IF(G6="AL4",4,0)</f>
        <v>0</v>
      </c>
      <c r="AG8" s="10">
        <f>IF(G6="AL3",3,0)</f>
        <v>0</v>
      </c>
      <c r="AH8" s="10">
        <f>IF(G6="AL2",2,0)</f>
        <v>0</v>
      </c>
      <c r="AI8" s="10">
        <f>IF(G6="AL1",1,0)</f>
        <v>0</v>
      </c>
      <c r="AJ8" s="10" t="b">
        <f>IF(AND(K6="",L6=""),TRUE,FALSE)</f>
        <v>1</v>
      </c>
      <c r="AK8" s="10" t="b">
        <f>IF(AND(K7="",L7=""),TRUE,FALSE)</f>
        <v>1</v>
      </c>
      <c r="AL8" s="10"/>
      <c r="AM8" s="10">
        <f>COUNTIF(AE8:AI8,0)</f>
        <v>5</v>
      </c>
      <c r="AN8" s="10" t="b">
        <f>IF((E8=" "),TRUE,FALSE)</f>
        <v>0</v>
      </c>
      <c r="AO8" s="10">
        <f>COUNTIF(AE8:AI8,5)</f>
        <v>0</v>
      </c>
      <c r="AP8" s="10">
        <f>COUNTIF(AE8:AI8,4)</f>
        <v>0</v>
      </c>
      <c r="AQ8" s="10">
        <f>COUNTIF(AE8:AI8,2)</f>
        <v>0</v>
      </c>
      <c r="AR8" s="10">
        <f>COUNTIF(AE8:AI8,1)</f>
        <v>0</v>
      </c>
      <c r="AT8" s="10">
        <f>IF(G7="AL5",5,0)</f>
        <v>0</v>
      </c>
      <c r="AU8" s="10">
        <f>IF(G7="AL4",4,0)</f>
        <v>0</v>
      </c>
      <c r="AV8" s="10">
        <f>IF(G7="AL3",3,0)</f>
        <v>0</v>
      </c>
      <c r="AW8" s="10">
        <f>IF(G7="AL2",2,0)</f>
        <v>0</v>
      </c>
      <c r="AX8" s="10">
        <f>IF(G7="AL1",1,0)</f>
        <v>0</v>
      </c>
      <c r="BA8" t="s">
        <v>122</v>
      </c>
      <c r="BB8" s="228" t="s">
        <v>769</v>
      </c>
      <c r="BC8" s="228" t="s">
        <v>769</v>
      </c>
      <c r="BD8" s="228" t="s">
        <v>769</v>
      </c>
      <c r="BE8" s="228" t="s">
        <v>769</v>
      </c>
      <c r="BF8" s="228" t="s">
        <v>769</v>
      </c>
      <c r="BG8" s="228" t="s">
        <v>769</v>
      </c>
      <c r="BH8" s="228" t="s">
        <v>769</v>
      </c>
      <c r="BI8" s="228" t="s">
        <v>769</v>
      </c>
      <c r="BJ8" s="228" t="s">
        <v>769</v>
      </c>
      <c r="BK8" s="228" t="s">
        <v>769</v>
      </c>
      <c r="BL8" s="228" t="s">
        <v>769</v>
      </c>
    </row>
    <row r="9" spans="4:64" ht="150" customHeight="1" x14ac:dyDescent="0.3">
      <c r="D9" s="4" t="s">
        <v>23</v>
      </c>
      <c r="E9" s="396" t="s">
        <v>905</v>
      </c>
      <c r="G9" s="124"/>
      <c r="H9" s="230" t="e">
        <f>VLOOKUP(G9,$BA$5:$BR$14,3)</f>
        <v>#N/A</v>
      </c>
      <c r="I9" s="125"/>
      <c r="J9" s="125"/>
      <c r="K9" s="125"/>
      <c r="L9" s="125"/>
      <c r="BA9" t="s">
        <v>118</v>
      </c>
      <c r="BB9" s="228" t="s">
        <v>766</v>
      </c>
      <c r="BC9" s="228" t="s">
        <v>766</v>
      </c>
      <c r="BD9" s="228" t="s">
        <v>766</v>
      </c>
      <c r="BE9" s="228" t="s">
        <v>766</v>
      </c>
      <c r="BF9" s="228" t="s">
        <v>766</v>
      </c>
      <c r="BG9" s="228" t="s">
        <v>766</v>
      </c>
      <c r="BH9" s="228" t="s">
        <v>766</v>
      </c>
      <c r="BI9" s="228" t="s">
        <v>766</v>
      </c>
      <c r="BJ9" s="228" t="s">
        <v>766</v>
      </c>
      <c r="BK9" s="228" t="s">
        <v>766</v>
      </c>
      <c r="BL9" s="228" t="s">
        <v>766</v>
      </c>
    </row>
    <row r="10" spans="4:64" ht="150" customHeight="1" x14ac:dyDescent="0.3">
      <c r="E10" s="396"/>
      <c r="G10" s="129"/>
      <c r="H10" s="231" t="e">
        <f>VLOOKUP(G10,$BA$5:$BR$14,3)</f>
        <v>#N/A</v>
      </c>
      <c r="I10" s="127"/>
      <c r="J10" s="127"/>
      <c r="K10" s="127"/>
      <c r="L10" s="128"/>
      <c r="BB10" s="27"/>
      <c r="BC10" s="26"/>
      <c r="BD10" s="27"/>
      <c r="BE10" s="26"/>
      <c r="BF10" s="26"/>
      <c r="BG10" s="26"/>
      <c r="BH10" s="27"/>
      <c r="BI10" s="26"/>
      <c r="BJ10" s="26"/>
      <c r="BK10" s="26"/>
      <c r="BL10" s="26"/>
    </row>
    <row r="11" spans="4:64" ht="15" customHeight="1" x14ac:dyDescent="0.3">
      <c r="E11" s="395" t="str">
        <f>IF(AND(I9="",J9="",K9="",L9=""),"INPUT ERROR! Please provide remarks"," ")</f>
        <v>INPUT ERROR! Please provide remarks</v>
      </c>
      <c r="F11" s="395"/>
      <c r="G11" s="395"/>
      <c r="H11" s="395"/>
      <c r="I11" s="395"/>
      <c r="J11" s="395"/>
      <c r="K11" s="395"/>
      <c r="L11" s="395"/>
      <c r="AD11" s="10" t="b">
        <f>IF(G9="",FALSE,TRUE)</f>
        <v>0</v>
      </c>
      <c r="AE11" s="10">
        <f>IF(G9="AL5",5,0)</f>
        <v>0</v>
      </c>
      <c r="AF11" s="10">
        <f>IF(G9="AL4",4,0)</f>
        <v>0</v>
      </c>
      <c r="AG11" s="10">
        <f>IF(G9="AL3",3,0)</f>
        <v>0</v>
      </c>
      <c r="AH11" s="10">
        <f>IF(G9="AL2",2,0)</f>
        <v>0</v>
      </c>
      <c r="AI11" s="10">
        <f>IF(G9="AL1",1,0)</f>
        <v>0</v>
      </c>
      <c r="AJ11" s="10" t="b">
        <f>IF(AND(K9="",L9=""),TRUE,FALSE)</f>
        <v>1</v>
      </c>
      <c r="AK11" s="10" t="b">
        <f>IF(AND(K10="",L10=""),TRUE,FALSE)</f>
        <v>1</v>
      </c>
      <c r="AL11" s="10"/>
      <c r="AM11" s="10">
        <f>COUNTIF(AE11:AI11,0)</f>
        <v>5</v>
      </c>
      <c r="AN11" s="10" t="b">
        <f>IF((E11=" "),TRUE,FALSE)</f>
        <v>0</v>
      </c>
      <c r="AO11" s="10">
        <f>COUNTIF(AE11:AI11,5)</f>
        <v>0</v>
      </c>
      <c r="AP11" s="10">
        <f>COUNTIF(AE11:AI11,4)</f>
        <v>0</v>
      </c>
      <c r="AQ11" s="10">
        <f>COUNTIF(AE11:AI11,2)</f>
        <v>0</v>
      </c>
      <c r="AR11" s="10">
        <f>COUNTIF(AE11:AI11,1)</f>
        <v>0</v>
      </c>
      <c r="AT11" s="10">
        <f>IF(G10="AL5",5,0)</f>
        <v>0</v>
      </c>
      <c r="AU11" s="10">
        <f>IF(G10="AL4",4,0)</f>
        <v>0</v>
      </c>
      <c r="AV11" s="10">
        <f>IF(G10="AL3",3,0)</f>
        <v>0</v>
      </c>
      <c r="AW11" s="10">
        <f>IF(G10="AL2",2,0)</f>
        <v>0</v>
      </c>
      <c r="AX11" s="10">
        <f>IF(G10="AL1",1,0)</f>
        <v>0</v>
      </c>
    </row>
    <row r="12" spans="4:64" ht="150" customHeight="1" x14ac:dyDescent="0.3">
      <c r="D12" s="4" t="s">
        <v>962</v>
      </c>
      <c r="E12" s="396" t="s">
        <v>967</v>
      </c>
      <c r="G12" s="124"/>
      <c r="H12" s="230" t="e">
        <f>VLOOKUP(G12,$BA$5:$BR$14,3)</f>
        <v>#N/A</v>
      </c>
      <c r="I12" s="125"/>
      <c r="J12" s="125"/>
      <c r="K12" s="125"/>
      <c r="L12" s="125"/>
      <c r="BB12" s="228"/>
      <c r="BC12" s="228"/>
      <c r="BD12" s="228"/>
      <c r="BE12" s="228"/>
      <c r="BF12" s="228"/>
      <c r="BG12" s="228"/>
      <c r="BH12" s="228"/>
      <c r="BI12" s="228"/>
      <c r="BJ12" s="228"/>
      <c r="BK12" s="228"/>
      <c r="BL12" s="228"/>
    </row>
    <row r="13" spans="4:64" ht="150" customHeight="1" x14ac:dyDescent="0.3">
      <c r="E13" s="396"/>
      <c r="G13" s="129"/>
      <c r="H13" s="231" t="e">
        <f>VLOOKUP(G13,$BA$5:$BR$14,3)</f>
        <v>#N/A</v>
      </c>
      <c r="I13" s="127"/>
      <c r="J13" s="127"/>
      <c r="K13" s="127"/>
      <c r="L13" s="128"/>
      <c r="BB13" s="27"/>
      <c r="BC13" s="26"/>
      <c r="BD13" s="27"/>
      <c r="BE13" s="26"/>
      <c r="BF13" s="26"/>
      <c r="BG13" s="26"/>
      <c r="BH13" s="27"/>
      <c r="BI13" s="26"/>
      <c r="BJ13" s="26"/>
      <c r="BK13" s="26"/>
      <c r="BL13" s="26"/>
    </row>
    <row r="14" spans="4:64" ht="15" customHeight="1" x14ac:dyDescent="0.3">
      <c r="E14" s="395" t="str">
        <f>IF(AND(I12="",J12="",K12="",L12=""),"INPUT ERROR! Please provide remarks"," ")</f>
        <v>INPUT ERROR! Please provide remarks</v>
      </c>
      <c r="F14" s="395"/>
      <c r="G14" s="395"/>
      <c r="H14" s="395"/>
      <c r="I14" s="395"/>
      <c r="J14" s="395"/>
      <c r="K14" s="395"/>
      <c r="L14" s="395"/>
      <c r="AD14" s="10" t="b">
        <f>IF(G12="",FALSE,TRUE)</f>
        <v>0</v>
      </c>
      <c r="AE14" s="10">
        <f>IF(G12="AL5",5,0)</f>
        <v>0</v>
      </c>
      <c r="AF14" s="10">
        <f>IF(G12="AL4",4,0)</f>
        <v>0</v>
      </c>
      <c r="AG14" s="10">
        <f>IF(G12="AL3",3,0)</f>
        <v>0</v>
      </c>
      <c r="AH14" s="10">
        <f>IF(G12="AL2",2,0)</f>
        <v>0</v>
      </c>
      <c r="AI14" s="10">
        <f>IF(G12="AL1",1,0)</f>
        <v>0</v>
      </c>
      <c r="AJ14" s="10" t="b">
        <f>IF(AND(K12="",L12=""),TRUE,FALSE)</f>
        <v>1</v>
      </c>
      <c r="AK14" s="10" t="b">
        <f>IF(AND(K13="",L13=""),TRUE,FALSE)</f>
        <v>1</v>
      </c>
      <c r="AL14" s="10"/>
      <c r="AM14" s="10">
        <f>COUNTIF(AE14:AI14,0)</f>
        <v>5</v>
      </c>
      <c r="AN14" s="10" t="b">
        <f>IF((E14=" "),TRUE,FALSE)</f>
        <v>0</v>
      </c>
      <c r="AO14" s="10">
        <f>COUNTIF(AE14:AI14,5)</f>
        <v>0</v>
      </c>
      <c r="AP14" s="10">
        <f>COUNTIF(AE14:AI14,4)</f>
        <v>0</v>
      </c>
      <c r="AQ14" s="10">
        <f>COUNTIF(AE14:AI14,2)</f>
        <v>0</v>
      </c>
      <c r="AR14" s="10">
        <f>COUNTIF(AE14:AI14,1)</f>
        <v>0</v>
      </c>
      <c r="AT14" s="10">
        <f>IF(G13="AL5",5,0)</f>
        <v>0</v>
      </c>
      <c r="AU14" s="10">
        <f>IF(G13="AL4",4,0)</f>
        <v>0</v>
      </c>
      <c r="AV14" s="10">
        <f>IF(G13="AL3",3,0)</f>
        <v>0</v>
      </c>
      <c r="AW14" s="10">
        <f>IF(G13="AL2",2,0)</f>
        <v>0</v>
      </c>
      <c r="AX14" s="10">
        <f>IF(G13="AL1",1,0)</f>
        <v>0</v>
      </c>
    </row>
    <row r="15" spans="4:64" x14ac:dyDescent="0.3">
      <c r="E15" s="5" t="s">
        <v>22</v>
      </c>
      <c r="AD15" s="10"/>
      <c r="AE15" s="10"/>
      <c r="AF15" s="10"/>
      <c r="AG15" s="10"/>
      <c r="AH15" s="10"/>
      <c r="AI15" s="10"/>
      <c r="AK15" s="10"/>
      <c r="AL15" s="10"/>
      <c r="AM15" s="10"/>
      <c r="AN15" s="10"/>
      <c r="AO15" s="10"/>
      <c r="AP15" s="10"/>
      <c r="AQ15" s="10"/>
      <c r="AR15" s="10"/>
      <c r="AT15" s="10"/>
      <c r="AU15" s="10"/>
      <c r="AV15" s="10"/>
      <c r="AW15" s="10"/>
      <c r="AX15" s="10"/>
    </row>
    <row r="16" spans="4:64" ht="84.9" customHeight="1" x14ac:dyDescent="0.3">
      <c r="D16" s="108">
        <v>2.2000000000000002</v>
      </c>
      <c r="E16" s="109" t="s">
        <v>24</v>
      </c>
      <c r="G16" s="98" t="s">
        <v>767</v>
      </c>
      <c r="H16" s="64" t="s">
        <v>395</v>
      </c>
      <c r="I16" s="64" t="s">
        <v>888</v>
      </c>
      <c r="J16" s="64" t="s">
        <v>887</v>
      </c>
      <c r="K16" s="64" t="s">
        <v>889</v>
      </c>
      <c r="L16" s="64" t="s">
        <v>797</v>
      </c>
      <c r="AD16" s="10"/>
      <c r="AE16" s="10"/>
      <c r="AF16" s="10"/>
      <c r="AG16" s="10"/>
      <c r="AH16" s="10"/>
      <c r="AI16" s="10"/>
      <c r="AJ16" s="10"/>
      <c r="AK16" s="10"/>
      <c r="AL16" s="10"/>
      <c r="AM16" s="10"/>
      <c r="AN16" s="10"/>
      <c r="AO16" s="10"/>
      <c r="AP16" s="10"/>
      <c r="AQ16" s="10"/>
      <c r="AR16" s="10"/>
      <c r="AT16" s="10"/>
      <c r="AU16" s="10"/>
      <c r="AV16" s="10"/>
      <c r="AW16" s="10"/>
      <c r="AX16" s="10"/>
    </row>
    <row r="17" spans="4:50" ht="150" customHeight="1" x14ac:dyDescent="0.3">
      <c r="D17" s="4" t="s">
        <v>25</v>
      </c>
      <c r="E17" s="397" t="s">
        <v>992</v>
      </c>
      <c r="G17" s="124"/>
      <c r="H17" s="230" t="e">
        <f>VLOOKUP(G17,$BA$5:$BR$14,4)</f>
        <v>#N/A</v>
      </c>
      <c r="I17" s="125"/>
      <c r="J17" s="125"/>
      <c r="K17" s="125"/>
      <c r="L17" s="125"/>
      <c r="AD17" s="10"/>
      <c r="AE17" s="10"/>
      <c r="AF17" s="10"/>
      <c r="AG17" s="10"/>
      <c r="AH17" s="10"/>
      <c r="AI17" s="10"/>
      <c r="AK17" s="10"/>
      <c r="AL17" s="10"/>
      <c r="AM17" s="10"/>
      <c r="AN17" s="10"/>
      <c r="AO17" s="10"/>
      <c r="AP17" s="10"/>
      <c r="AQ17" s="10"/>
      <c r="AR17" s="10"/>
      <c r="AT17" s="10"/>
      <c r="AU17" s="10"/>
      <c r="AV17" s="10"/>
      <c r="AW17" s="10"/>
      <c r="AX17" s="10"/>
    </row>
    <row r="18" spans="4:50" ht="150" customHeight="1" x14ac:dyDescent="0.3">
      <c r="E18" s="396"/>
      <c r="G18" s="129"/>
      <c r="H18" s="231" t="e">
        <f>VLOOKUP(G18,$BA$5:$BR$14,4)</f>
        <v>#N/A</v>
      </c>
      <c r="I18" s="127"/>
      <c r="J18" s="127"/>
      <c r="K18" s="127"/>
      <c r="L18" s="128"/>
      <c r="AD18" s="10"/>
      <c r="AE18" s="10"/>
      <c r="AF18" s="10"/>
      <c r="AG18" s="10"/>
      <c r="AH18" s="10"/>
      <c r="AI18" s="10"/>
      <c r="AK18" s="10"/>
      <c r="AL18" s="10"/>
      <c r="AM18" s="10"/>
      <c r="AN18" s="10"/>
      <c r="AO18" s="10"/>
      <c r="AP18" s="10"/>
      <c r="AQ18" s="10"/>
      <c r="AR18" s="10"/>
      <c r="AT18" s="10"/>
      <c r="AU18" s="10"/>
      <c r="AV18" s="10"/>
      <c r="AW18" s="10"/>
      <c r="AX18" s="10"/>
    </row>
    <row r="19" spans="4:50" x14ac:dyDescent="0.3">
      <c r="E19" s="395" t="str">
        <f>IF(AND(I17="",J17="",K17="",L17=""),"INPUT ERROR! Please provide remarks"," ")</f>
        <v>INPUT ERROR! Please provide remarks</v>
      </c>
      <c r="F19" s="395"/>
      <c r="G19" s="395"/>
      <c r="H19" s="395"/>
      <c r="I19" s="395"/>
      <c r="J19" s="395"/>
      <c r="K19" s="395"/>
      <c r="L19" s="395"/>
      <c r="AD19" s="10" t="b">
        <f>IF(G17="",FALSE,TRUE)</f>
        <v>0</v>
      </c>
      <c r="AE19" s="10">
        <f>IF(G17="AL5",5,0)</f>
        <v>0</v>
      </c>
      <c r="AF19" s="10">
        <f>IF(G17="AL4",4,0)</f>
        <v>0</v>
      </c>
      <c r="AG19" s="10">
        <f>IF(G17="AL3",3,0)</f>
        <v>0</v>
      </c>
      <c r="AH19" s="10">
        <f>IF(G17="AL2",2,0)</f>
        <v>0</v>
      </c>
      <c r="AI19" s="10">
        <f>IF(G17="AL1",1,0)</f>
        <v>0</v>
      </c>
      <c r="AJ19" s="10" t="b">
        <f>IF(AND(K17="",L17=""),TRUE,FALSE)</f>
        <v>1</v>
      </c>
      <c r="AK19" s="10" t="b">
        <f>IF(AND(K18="",L18=""),TRUE,FALSE)</f>
        <v>1</v>
      </c>
      <c r="AL19" s="10"/>
      <c r="AM19" s="10">
        <f t="shared" ref="AM19:AM57" si="0">COUNTIF(AE19:AI19,0)</f>
        <v>5</v>
      </c>
      <c r="AN19" s="10" t="b">
        <f>IF((E19=" "),TRUE,FALSE)</f>
        <v>0</v>
      </c>
      <c r="AO19" s="10">
        <f t="shared" ref="AO19:AO57" si="1">COUNTIF(AE19:AI19,5)</f>
        <v>0</v>
      </c>
      <c r="AP19" s="10">
        <f t="shared" ref="AP19:AP57" si="2">COUNTIF(AE19:AI19,4)</f>
        <v>0</v>
      </c>
      <c r="AQ19" s="10">
        <f t="shared" ref="AQ19:AQ57" si="3">COUNTIF(AE19:AI19,2)</f>
        <v>0</v>
      </c>
      <c r="AR19" s="10">
        <f t="shared" ref="AR19:AR57" si="4">COUNTIF(AE19:AI19,1)</f>
        <v>0</v>
      </c>
      <c r="AT19" s="10">
        <f>IF(G18="AL5",5,0)</f>
        <v>0</v>
      </c>
      <c r="AU19" s="10">
        <f>IF(G18="AL4",4,0)</f>
        <v>0</v>
      </c>
      <c r="AV19" s="10">
        <f>IF(G18="AL3",3,0)</f>
        <v>0</v>
      </c>
      <c r="AW19" s="10">
        <f>IF(G18="AL2",2,0)</f>
        <v>0</v>
      </c>
      <c r="AX19" s="10">
        <f>IF(G18="AL1",1,0)</f>
        <v>0</v>
      </c>
    </row>
    <row r="20" spans="4:50" ht="150" customHeight="1" x14ac:dyDescent="0.3">
      <c r="D20" s="4" t="s">
        <v>26</v>
      </c>
      <c r="E20" s="396" t="s">
        <v>968</v>
      </c>
      <c r="G20" s="124"/>
      <c r="H20" s="230" t="e">
        <f>VLOOKUP(G20,$BA$5:$BR$14,5)</f>
        <v>#N/A</v>
      </c>
      <c r="I20" s="125"/>
      <c r="J20" s="125"/>
      <c r="K20" s="125"/>
      <c r="L20" s="125"/>
      <c r="AD20" s="10"/>
      <c r="AE20" s="10"/>
      <c r="AF20" s="10"/>
      <c r="AG20" s="10"/>
      <c r="AH20" s="10"/>
      <c r="AI20" s="10"/>
      <c r="AK20" s="10"/>
      <c r="AL20" s="10"/>
      <c r="AM20" s="10"/>
      <c r="AN20" s="10"/>
      <c r="AO20" s="10"/>
      <c r="AP20" s="10"/>
      <c r="AQ20" s="10"/>
      <c r="AR20" s="10"/>
      <c r="AT20" s="10"/>
      <c r="AU20" s="10"/>
      <c r="AV20" s="10"/>
      <c r="AW20" s="10"/>
      <c r="AX20" s="10"/>
    </row>
    <row r="21" spans="4:50" ht="150" customHeight="1" x14ac:dyDescent="0.3">
      <c r="E21" s="396"/>
      <c r="G21" s="129"/>
      <c r="H21" s="231" t="e">
        <f>VLOOKUP(G21,$BA$5:$BR$14,5)</f>
        <v>#N/A</v>
      </c>
      <c r="I21" s="127"/>
      <c r="J21" s="127"/>
      <c r="K21" s="127"/>
      <c r="L21" s="128"/>
      <c r="AD21" s="10"/>
      <c r="AE21" s="10"/>
      <c r="AF21" s="10"/>
      <c r="AG21" s="10"/>
      <c r="AH21" s="10"/>
      <c r="AI21" s="10"/>
      <c r="AK21" s="10"/>
      <c r="AL21" s="10"/>
      <c r="AM21" s="10"/>
      <c r="AN21" s="10"/>
      <c r="AO21" s="10"/>
      <c r="AP21" s="10"/>
      <c r="AQ21" s="10"/>
      <c r="AR21" s="10"/>
      <c r="AT21" s="10"/>
      <c r="AU21" s="10"/>
      <c r="AV21" s="10"/>
      <c r="AW21" s="10"/>
      <c r="AX21" s="10"/>
    </row>
    <row r="22" spans="4:50" x14ac:dyDescent="0.3">
      <c r="E22" s="395" t="str">
        <f>IF(AND(I20="",J20="",K20="",L20=""),"INPUT ERROR! Please provide remarks"," ")</f>
        <v>INPUT ERROR! Please provide remarks</v>
      </c>
      <c r="F22" s="395"/>
      <c r="G22" s="395"/>
      <c r="H22" s="395"/>
      <c r="I22" s="395"/>
      <c r="J22" s="395"/>
      <c r="K22" s="395"/>
      <c r="L22" s="395"/>
      <c r="AD22" s="10" t="b">
        <f>IF(G20="",FALSE,TRUE)</f>
        <v>0</v>
      </c>
      <c r="AE22" s="10">
        <f>IF(G20="AL5",5,0)</f>
        <v>0</v>
      </c>
      <c r="AF22" s="10">
        <f>IF(G20="AL4",4,0)</f>
        <v>0</v>
      </c>
      <c r="AG22" s="10">
        <f>IF(G20="AL3",3,0)</f>
        <v>0</v>
      </c>
      <c r="AH22" s="10">
        <f>IF(G20="AL2",2,0)</f>
        <v>0</v>
      </c>
      <c r="AI22" s="10">
        <f>IF(G20="AL1",1,0)</f>
        <v>0</v>
      </c>
      <c r="AJ22" s="10" t="b">
        <f>IF(AND(K20="",L20=""),TRUE,FALSE)</f>
        <v>1</v>
      </c>
      <c r="AK22" s="10" t="b">
        <f>IF(AND(K21="",L21=""),TRUE,FALSE)</f>
        <v>1</v>
      </c>
      <c r="AL22" s="10"/>
      <c r="AM22" s="10">
        <f t="shared" si="0"/>
        <v>5</v>
      </c>
      <c r="AN22" s="10" t="b">
        <f>IF((E22=" "),TRUE,FALSE)</f>
        <v>0</v>
      </c>
      <c r="AO22" s="10">
        <f t="shared" si="1"/>
        <v>0</v>
      </c>
      <c r="AP22" s="10">
        <f t="shared" si="2"/>
        <v>0</v>
      </c>
      <c r="AQ22" s="10">
        <f t="shared" si="3"/>
        <v>0</v>
      </c>
      <c r="AR22" s="10">
        <f t="shared" si="4"/>
        <v>0</v>
      </c>
      <c r="AT22" s="10">
        <f>IF(G21="AL5",5,0)</f>
        <v>0</v>
      </c>
      <c r="AU22" s="10">
        <f>IF(G21="AL4",4,0)</f>
        <v>0</v>
      </c>
      <c r="AV22" s="10">
        <f>IF(G21="AL3",3,0)</f>
        <v>0</v>
      </c>
      <c r="AW22" s="10">
        <f>IF(G21="AL2",2,0)</f>
        <v>0</v>
      </c>
      <c r="AX22" s="10">
        <f>IF(G21="AL1",1,0)</f>
        <v>0</v>
      </c>
    </row>
    <row r="23" spans="4:50" ht="150" customHeight="1" x14ac:dyDescent="0.3">
      <c r="D23" s="4" t="s">
        <v>27</v>
      </c>
      <c r="E23" s="396" t="s">
        <v>969</v>
      </c>
      <c r="G23" s="124"/>
      <c r="H23" s="230" t="e">
        <f>VLOOKUP(G23,$BA$5:$BR$14,6)</f>
        <v>#N/A</v>
      </c>
      <c r="I23" s="125"/>
      <c r="J23" s="125"/>
      <c r="K23" s="125"/>
      <c r="L23" s="125"/>
      <c r="AD23" s="10"/>
      <c r="AE23" s="10"/>
      <c r="AF23" s="10"/>
      <c r="AG23" s="10"/>
      <c r="AH23" s="10"/>
      <c r="AI23" s="10"/>
      <c r="AJ23" s="10"/>
      <c r="AK23" s="10"/>
      <c r="AL23" s="10"/>
      <c r="AM23" s="10"/>
      <c r="AN23" s="10"/>
      <c r="AO23" s="10"/>
      <c r="AP23" s="10"/>
      <c r="AQ23" s="10"/>
      <c r="AR23" s="10"/>
      <c r="AT23" s="10"/>
      <c r="AU23" s="10"/>
      <c r="AV23" s="10"/>
      <c r="AW23" s="10"/>
      <c r="AX23" s="10"/>
    </row>
    <row r="24" spans="4:50" ht="150" customHeight="1" x14ac:dyDescent="0.3">
      <c r="E24" s="396"/>
      <c r="G24" s="129"/>
      <c r="H24" s="231" t="e">
        <f>VLOOKUP(G24,$BA$5:$BR$14,6)</f>
        <v>#N/A</v>
      </c>
      <c r="I24" s="127"/>
      <c r="J24" s="127"/>
      <c r="K24" s="127"/>
      <c r="L24" s="128"/>
      <c r="AD24" s="10"/>
      <c r="AE24" s="10"/>
      <c r="AF24" s="10"/>
      <c r="AG24" s="10"/>
      <c r="AH24" s="10"/>
      <c r="AI24" s="10"/>
      <c r="AJ24" s="10"/>
      <c r="AK24" s="10"/>
      <c r="AL24" s="10"/>
      <c r="AM24" s="10"/>
      <c r="AN24" s="10"/>
      <c r="AO24" s="10"/>
      <c r="AP24" s="10"/>
      <c r="AQ24" s="10"/>
      <c r="AR24" s="10"/>
      <c r="AT24" s="10"/>
      <c r="AU24" s="10"/>
      <c r="AV24" s="10"/>
      <c r="AW24" s="10"/>
      <c r="AX24" s="10"/>
    </row>
    <row r="25" spans="4:50" x14ac:dyDescent="0.3">
      <c r="E25" s="395" t="str">
        <f>IF(AND(I23="",J23="",K23="",L23=""),"INPUT ERROR! Please provide remarks"," ")</f>
        <v>INPUT ERROR! Please provide remarks</v>
      </c>
      <c r="F25" s="395"/>
      <c r="G25" s="395"/>
      <c r="H25" s="395"/>
      <c r="I25" s="395"/>
      <c r="J25" s="395"/>
      <c r="K25" s="395"/>
      <c r="L25" s="395"/>
      <c r="AD25" s="10" t="b">
        <f>IF(G23="",FALSE,TRUE)</f>
        <v>0</v>
      </c>
      <c r="AE25" s="10">
        <f>IF(G23="AL5",5,0)</f>
        <v>0</v>
      </c>
      <c r="AF25" s="10">
        <f>IF(G23="AL4",4,0)</f>
        <v>0</v>
      </c>
      <c r="AG25" s="10">
        <f>IF(G23="AL3",3,0)</f>
        <v>0</v>
      </c>
      <c r="AH25" s="10">
        <f>IF(G23="AL2",2,0)</f>
        <v>0</v>
      </c>
      <c r="AI25" s="10">
        <f>IF(G23="AL1",1,0)</f>
        <v>0</v>
      </c>
      <c r="AJ25" s="10" t="b">
        <f>IF(AND(K23="",L23=""),TRUE,FALSE)</f>
        <v>1</v>
      </c>
      <c r="AK25" s="10" t="b">
        <f>IF(AND(K24="",L24=""),TRUE,FALSE)</f>
        <v>1</v>
      </c>
      <c r="AL25" s="10"/>
      <c r="AM25" s="10">
        <f t="shared" si="0"/>
        <v>5</v>
      </c>
      <c r="AN25" s="10" t="b">
        <f>IF((E25=" "),TRUE,FALSE)</f>
        <v>0</v>
      </c>
      <c r="AO25" s="10">
        <f t="shared" si="1"/>
        <v>0</v>
      </c>
      <c r="AP25" s="10">
        <f t="shared" si="2"/>
        <v>0</v>
      </c>
      <c r="AQ25" s="10">
        <f t="shared" si="3"/>
        <v>0</v>
      </c>
      <c r="AR25" s="10">
        <f t="shared" si="4"/>
        <v>0</v>
      </c>
      <c r="AT25" s="10">
        <f>IF(G24="AL5",5,0)</f>
        <v>0</v>
      </c>
      <c r="AU25" s="10">
        <f>IF(G24="AL4",4,0)</f>
        <v>0</v>
      </c>
      <c r="AV25" s="10">
        <f>IF(G24="AL3",3,0)</f>
        <v>0</v>
      </c>
      <c r="AW25" s="10">
        <f>IF(G24="AL2",2,0)</f>
        <v>0</v>
      </c>
      <c r="AX25" s="10">
        <f>IF(G24="AL1",1,0)</f>
        <v>0</v>
      </c>
    </row>
    <row r="26" spans="4:50" ht="150" customHeight="1" x14ac:dyDescent="0.3">
      <c r="D26" s="4" t="s">
        <v>28</v>
      </c>
      <c r="E26" s="396" t="s">
        <v>970</v>
      </c>
      <c r="G26" s="124"/>
      <c r="H26" s="230" t="e">
        <f>VLOOKUP(G26,$BA$5:$BR$14,7)</f>
        <v>#N/A</v>
      </c>
      <c r="I26" s="125"/>
      <c r="J26" s="125"/>
      <c r="K26" s="125"/>
      <c r="L26" s="125"/>
      <c r="AD26" s="10"/>
      <c r="AE26" s="10"/>
      <c r="AF26" s="10"/>
      <c r="AG26" s="10"/>
      <c r="AH26" s="10"/>
      <c r="AI26" s="10"/>
      <c r="AJ26" s="10"/>
      <c r="AK26" s="10"/>
      <c r="AL26" s="10"/>
      <c r="AM26" s="10"/>
      <c r="AN26" s="10"/>
      <c r="AO26" s="10"/>
      <c r="AP26" s="10"/>
      <c r="AQ26" s="10"/>
      <c r="AR26" s="10"/>
      <c r="AT26" s="10"/>
      <c r="AU26" s="10"/>
      <c r="AV26" s="10"/>
      <c r="AW26" s="10"/>
      <c r="AX26" s="10"/>
    </row>
    <row r="27" spans="4:50" ht="150" customHeight="1" x14ac:dyDescent="0.3">
      <c r="E27" s="396"/>
      <c r="G27" s="129"/>
      <c r="H27" s="231" t="e">
        <f>VLOOKUP(G27,$BA$5:$BR$14,7)</f>
        <v>#N/A</v>
      </c>
      <c r="I27" s="127"/>
      <c r="J27" s="127"/>
      <c r="K27" s="127"/>
      <c r="L27" s="128"/>
      <c r="AD27" s="10"/>
      <c r="AE27" s="10"/>
      <c r="AF27" s="10"/>
      <c r="AG27" s="10"/>
      <c r="AH27" s="10"/>
      <c r="AI27" s="10"/>
      <c r="AJ27" s="10"/>
      <c r="AK27" s="10"/>
      <c r="AL27" s="10"/>
      <c r="AM27" s="10"/>
      <c r="AN27" s="10"/>
      <c r="AO27" s="10"/>
      <c r="AP27" s="10"/>
      <c r="AQ27" s="10"/>
      <c r="AR27" s="10"/>
      <c r="AT27" s="10"/>
      <c r="AU27" s="10"/>
      <c r="AV27" s="10"/>
      <c r="AW27" s="10"/>
      <c r="AX27" s="10"/>
    </row>
    <row r="28" spans="4:50" x14ac:dyDescent="0.3">
      <c r="E28" s="395" t="str">
        <f>IF(AND(I26="",J26="",K26="",L26=""),"INPUT ERROR! Please provide remarks"," ")</f>
        <v>INPUT ERROR! Please provide remarks</v>
      </c>
      <c r="F28" s="395"/>
      <c r="G28" s="395"/>
      <c r="H28" s="395"/>
      <c r="I28" s="395"/>
      <c r="J28" s="395"/>
      <c r="K28" s="395"/>
      <c r="L28" s="395"/>
      <c r="AD28" s="10" t="b">
        <f>IF(G26="",FALSE,TRUE)</f>
        <v>0</v>
      </c>
      <c r="AE28" s="10">
        <f>IF(G26="AL5",5,0)</f>
        <v>0</v>
      </c>
      <c r="AF28" s="10">
        <f>IF(G26="AL4",4,0)</f>
        <v>0</v>
      </c>
      <c r="AG28" s="10">
        <f>IF(G26="AL3",3,0)</f>
        <v>0</v>
      </c>
      <c r="AH28" s="10">
        <f>IF(G26="AL2",2,0)</f>
        <v>0</v>
      </c>
      <c r="AI28" s="10">
        <f>IF(G26="AL1",1,0)</f>
        <v>0</v>
      </c>
      <c r="AJ28" s="10" t="b">
        <f>IF(AND(K26="",L26=""),TRUE,FALSE)</f>
        <v>1</v>
      </c>
      <c r="AK28" s="10" t="b">
        <f>IF(AND(K27="",L27=""),TRUE,FALSE)</f>
        <v>1</v>
      </c>
      <c r="AL28" s="10"/>
      <c r="AM28" s="10">
        <f t="shared" ref="AM28" si="5">COUNTIF(AE28:AI28,0)</f>
        <v>5</v>
      </c>
      <c r="AN28" s="10" t="b">
        <f>IF((E28=" "),TRUE,FALSE)</f>
        <v>0</v>
      </c>
      <c r="AO28" s="10">
        <f t="shared" ref="AO28" si="6">COUNTIF(AE28:AI28,5)</f>
        <v>0</v>
      </c>
      <c r="AP28" s="10">
        <f t="shared" ref="AP28" si="7">COUNTIF(AE28:AI28,4)</f>
        <v>0</v>
      </c>
      <c r="AQ28" s="10">
        <f t="shared" ref="AQ28" si="8">COUNTIF(AE28:AI28,2)</f>
        <v>0</v>
      </c>
      <c r="AR28" s="10">
        <f t="shared" ref="AR28" si="9">COUNTIF(AE28:AI28,1)</f>
        <v>0</v>
      </c>
      <c r="AT28" s="10">
        <f>IF(G27="AL5",5,0)</f>
        <v>0</v>
      </c>
      <c r="AU28" s="10">
        <f>IF(G27="AL4",4,0)</f>
        <v>0</v>
      </c>
      <c r="AV28" s="10">
        <f>IF(G27="AL3",3,0)</f>
        <v>0</v>
      </c>
      <c r="AW28" s="10">
        <f>IF(G27="AL2",2,0)</f>
        <v>0</v>
      </c>
      <c r="AX28" s="10">
        <f>IF(G27="AL1",1,0)</f>
        <v>0</v>
      </c>
    </row>
    <row r="29" spans="4:50" ht="150" customHeight="1" x14ac:dyDescent="0.3">
      <c r="D29" s="4" t="s">
        <v>963</v>
      </c>
      <c r="E29" s="396" t="s">
        <v>971</v>
      </c>
      <c r="G29" s="124"/>
      <c r="H29" s="230" t="e">
        <f>VLOOKUP(G29,$BA$5:$BR$14,7)</f>
        <v>#N/A</v>
      </c>
      <c r="I29" s="125"/>
      <c r="J29" s="125"/>
      <c r="K29" s="125"/>
      <c r="L29" s="125"/>
      <c r="AD29" s="10"/>
      <c r="AE29" s="10"/>
      <c r="AF29" s="10"/>
      <c r="AG29" s="10"/>
      <c r="AH29" s="10"/>
      <c r="AI29" s="10"/>
      <c r="AJ29" s="10"/>
      <c r="AK29" s="10"/>
      <c r="AL29" s="10"/>
      <c r="AM29" s="10"/>
      <c r="AN29" s="10"/>
      <c r="AO29" s="10"/>
      <c r="AP29" s="10"/>
      <c r="AQ29" s="10"/>
      <c r="AR29" s="10"/>
      <c r="AT29" s="10"/>
      <c r="AU29" s="10"/>
      <c r="AV29" s="10"/>
      <c r="AW29" s="10"/>
      <c r="AX29" s="10"/>
    </row>
    <row r="30" spans="4:50" ht="150" customHeight="1" x14ac:dyDescent="0.3">
      <c r="E30" s="396"/>
      <c r="G30" s="129"/>
      <c r="H30" s="231" t="e">
        <f>VLOOKUP(G30,$BA$5:$BR$14,7)</f>
        <v>#N/A</v>
      </c>
      <c r="I30" s="127"/>
      <c r="J30" s="127"/>
      <c r="K30" s="127"/>
      <c r="L30" s="128"/>
      <c r="AD30" s="10"/>
      <c r="AE30" s="10"/>
      <c r="AF30" s="10"/>
      <c r="AG30" s="10"/>
      <c r="AH30" s="10"/>
      <c r="AI30" s="10"/>
      <c r="AJ30" s="10"/>
      <c r="AK30" s="10"/>
      <c r="AL30" s="10"/>
      <c r="AM30" s="10"/>
      <c r="AN30" s="10"/>
      <c r="AO30" s="10"/>
      <c r="AP30" s="10"/>
      <c r="AQ30" s="10"/>
      <c r="AR30" s="10"/>
      <c r="AT30" s="10"/>
      <c r="AU30" s="10"/>
      <c r="AV30" s="10"/>
      <c r="AW30" s="10"/>
      <c r="AX30" s="10"/>
    </row>
    <row r="31" spans="4:50" x14ac:dyDescent="0.3">
      <c r="E31" s="395" t="str">
        <f>IF(AND(I29="",J29="",K29="",L29=""),"INPUT ERROR! Please provide remarks"," ")</f>
        <v>INPUT ERROR! Please provide remarks</v>
      </c>
      <c r="F31" s="395"/>
      <c r="G31" s="395"/>
      <c r="H31" s="395"/>
      <c r="I31" s="395"/>
      <c r="J31" s="395"/>
      <c r="K31" s="395"/>
      <c r="L31" s="395"/>
      <c r="AD31" s="10" t="b">
        <f>IF(G29="",FALSE,TRUE)</f>
        <v>0</v>
      </c>
      <c r="AE31" s="10">
        <f>IF(G29="AL5",5,0)</f>
        <v>0</v>
      </c>
      <c r="AF31" s="10">
        <f>IF(G29="AL4",4,0)</f>
        <v>0</v>
      </c>
      <c r="AG31" s="10">
        <f>IF(G29="AL3",3,0)</f>
        <v>0</v>
      </c>
      <c r="AH31" s="10">
        <f>IF(G29="AL2",2,0)</f>
        <v>0</v>
      </c>
      <c r="AI31" s="10">
        <f>IF(G29="AL1",1,0)</f>
        <v>0</v>
      </c>
      <c r="AJ31" s="10" t="b">
        <f>IF(AND(K29="",L29=""),TRUE,FALSE)</f>
        <v>1</v>
      </c>
      <c r="AK31" s="10" t="b">
        <f>IF(AND(K30="",L30=""),TRUE,FALSE)</f>
        <v>1</v>
      </c>
      <c r="AL31" s="10"/>
      <c r="AM31" s="10">
        <f t="shared" ref="AM31" si="10">COUNTIF(AE31:AI31,0)</f>
        <v>5</v>
      </c>
      <c r="AN31" s="10" t="b">
        <f>IF((E31=" "),TRUE,FALSE)</f>
        <v>0</v>
      </c>
      <c r="AO31" s="10">
        <f t="shared" ref="AO31" si="11">COUNTIF(AE31:AI31,5)</f>
        <v>0</v>
      </c>
      <c r="AP31" s="10">
        <f t="shared" ref="AP31" si="12">COUNTIF(AE31:AI31,4)</f>
        <v>0</v>
      </c>
      <c r="AQ31" s="10">
        <f t="shared" ref="AQ31" si="13">COUNTIF(AE31:AI31,2)</f>
        <v>0</v>
      </c>
      <c r="AR31" s="10">
        <f t="shared" ref="AR31" si="14">COUNTIF(AE31:AI31,1)</f>
        <v>0</v>
      </c>
      <c r="AT31" s="10">
        <f>IF(G30="AL5",5,0)</f>
        <v>0</v>
      </c>
      <c r="AU31" s="10">
        <f>IF(G30="AL4",4,0)</f>
        <v>0</v>
      </c>
      <c r="AV31" s="10">
        <f>IF(G30="AL3",3,0)</f>
        <v>0</v>
      </c>
      <c r="AW31" s="10">
        <f>IF(G30="AL2",2,0)</f>
        <v>0</v>
      </c>
      <c r="AX31" s="10">
        <f>IF(G30="AL1",1,0)</f>
        <v>0</v>
      </c>
    </row>
    <row r="32" spans="4:50" ht="150" customHeight="1" x14ac:dyDescent="0.3">
      <c r="D32" s="4" t="s">
        <v>964</v>
      </c>
      <c r="E32" s="396" t="s">
        <v>972</v>
      </c>
      <c r="G32" s="124"/>
      <c r="H32" s="230" t="e">
        <f>VLOOKUP(G32,$BA$5:$BR$14,7)</f>
        <v>#N/A</v>
      </c>
      <c r="I32" s="125"/>
      <c r="J32" s="125"/>
      <c r="K32" s="125"/>
      <c r="L32" s="125"/>
      <c r="AD32" s="10"/>
      <c r="AE32" s="10"/>
      <c r="AF32" s="10"/>
      <c r="AG32" s="10"/>
      <c r="AH32" s="10"/>
      <c r="AI32" s="10"/>
      <c r="AJ32" s="10"/>
      <c r="AK32" s="10"/>
      <c r="AL32" s="10"/>
      <c r="AM32" s="10"/>
      <c r="AN32" s="10"/>
      <c r="AO32" s="10"/>
      <c r="AP32" s="10"/>
      <c r="AQ32" s="10"/>
      <c r="AR32" s="10"/>
      <c r="AT32" s="10"/>
      <c r="AU32" s="10"/>
      <c r="AV32" s="10"/>
      <c r="AW32" s="10"/>
      <c r="AX32" s="10"/>
    </row>
    <row r="33" spans="4:50" ht="150" customHeight="1" x14ac:dyDescent="0.3">
      <c r="E33" s="396"/>
      <c r="G33" s="129"/>
      <c r="H33" s="231" t="e">
        <f>VLOOKUP(G33,$BA$5:$BR$14,7)</f>
        <v>#N/A</v>
      </c>
      <c r="I33" s="127"/>
      <c r="J33" s="127"/>
      <c r="K33" s="127"/>
      <c r="L33" s="128"/>
      <c r="AD33" s="10"/>
      <c r="AE33" s="10"/>
      <c r="AF33" s="10"/>
      <c r="AG33" s="10"/>
      <c r="AH33" s="10"/>
      <c r="AI33" s="10"/>
      <c r="AJ33" s="10"/>
      <c r="AK33" s="10"/>
      <c r="AL33" s="10"/>
      <c r="AM33" s="10"/>
      <c r="AN33" s="10"/>
      <c r="AO33" s="10"/>
      <c r="AP33" s="10"/>
      <c r="AQ33" s="10"/>
      <c r="AR33" s="10"/>
      <c r="AT33" s="10"/>
      <c r="AU33" s="10"/>
      <c r="AV33" s="10"/>
      <c r="AW33" s="10"/>
      <c r="AX33" s="10"/>
    </row>
    <row r="34" spans="4:50" x14ac:dyDescent="0.3">
      <c r="E34" s="395" t="str">
        <f>IF(AND(I32="",J32="",K32="",L32=""),"INPUT ERROR! Please provide remarks"," ")</f>
        <v>INPUT ERROR! Please provide remarks</v>
      </c>
      <c r="F34" s="395"/>
      <c r="G34" s="395"/>
      <c r="H34" s="395"/>
      <c r="I34" s="395"/>
      <c r="J34" s="395"/>
      <c r="K34" s="395"/>
      <c r="L34" s="395"/>
      <c r="AD34" s="10" t="b">
        <f>IF(G32="",FALSE,TRUE)</f>
        <v>0</v>
      </c>
      <c r="AE34" s="10">
        <f>IF(G32="AL5",5,0)</f>
        <v>0</v>
      </c>
      <c r="AF34" s="10">
        <f>IF(G32="AL4",4,0)</f>
        <v>0</v>
      </c>
      <c r="AG34" s="10">
        <f>IF(G32="AL3",3,0)</f>
        <v>0</v>
      </c>
      <c r="AH34" s="10">
        <f>IF(G32="AL2",2,0)</f>
        <v>0</v>
      </c>
      <c r="AI34" s="10">
        <f>IF(G32="AL1",1,0)</f>
        <v>0</v>
      </c>
      <c r="AJ34" s="10" t="b">
        <f>IF(AND(K32="",L32=""),TRUE,FALSE)</f>
        <v>1</v>
      </c>
      <c r="AK34" s="10" t="b">
        <f>IF(AND(K33="",L33=""),TRUE,FALSE)</f>
        <v>1</v>
      </c>
      <c r="AL34" s="10"/>
      <c r="AM34" s="10">
        <f t="shared" si="0"/>
        <v>5</v>
      </c>
      <c r="AN34" s="10" t="b">
        <f>IF((E34=" "),TRUE,FALSE)</f>
        <v>0</v>
      </c>
      <c r="AO34" s="10">
        <f t="shared" si="1"/>
        <v>0</v>
      </c>
      <c r="AP34" s="10">
        <f t="shared" si="2"/>
        <v>0</v>
      </c>
      <c r="AQ34" s="10">
        <f t="shared" si="3"/>
        <v>0</v>
      </c>
      <c r="AR34" s="10">
        <f t="shared" si="4"/>
        <v>0</v>
      </c>
      <c r="AT34" s="10">
        <f>IF(G33="AL5",5,0)</f>
        <v>0</v>
      </c>
      <c r="AU34" s="10">
        <f>IF(G33="AL4",4,0)</f>
        <v>0</v>
      </c>
      <c r="AV34" s="10">
        <f>IF(G33="AL3",3,0)</f>
        <v>0</v>
      </c>
      <c r="AW34" s="10">
        <f>IF(G33="AL2",2,0)</f>
        <v>0</v>
      </c>
      <c r="AX34" s="10">
        <f>IF(G33="AL1",1,0)</f>
        <v>0</v>
      </c>
    </row>
    <row r="35" spans="4:50" x14ac:dyDescent="0.3">
      <c r="AD35" s="10"/>
      <c r="AE35" s="10"/>
      <c r="AF35" s="10"/>
      <c r="AG35" s="10"/>
      <c r="AH35" s="10"/>
      <c r="AI35" s="10"/>
      <c r="AJ35" s="10"/>
      <c r="AK35" s="10"/>
      <c r="AL35" s="10"/>
      <c r="AM35" s="10"/>
      <c r="AN35" s="10"/>
      <c r="AO35" s="10"/>
      <c r="AP35" s="10"/>
      <c r="AQ35" s="10"/>
      <c r="AR35" s="10"/>
      <c r="AT35" s="10"/>
      <c r="AU35" s="10"/>
      <c r="AV35" s="10"/>
      <c r="AW35" s="10"/>
      <c r="AX35" s="10"/>
    </row>
    <row r="36" spans="4:50" ht="84.9" customHeight="1" x14ac:dyDescent="0.3">
      <c r="D36" s="108">
        <v>2.2999999999999998</v>
      </c>
      <c r="E36" s="109" t="s">
        <v>31</v>
      </c>
      <c r="G36" s="98" t="s">
        <v>767</v>
      </c>
      <c r="H36" s="64" t="s">
        <v>395</v>
      </c>
      <c r="I36" s="64" t="s">
        <v>888</v>
      </c>
      <c r="J36" s="64" t="s">
        <v>887</v>
      </c>
      <c r="K36" s="64" t="s">
        <v>889</v>
      </c>
      <c r="L36" s="64" t="s">
        <v>797</v>
      </c>
      <c r="AD36" s="10"/>
      <c r="AE36" s="10"/>
      <c r="AF36" s="10"/>
      <c r="AG36" s="10"/>
      <c r="AH36" s="10"/>
      <c r="AI36" s="10"/>
      <c r="AJ36" s="10"/>
      <c r="AK36" s="10"/>
      <c r="AL36" s="10"/>
      <c r="AM36" s="10"/>
      <c r="AN36" s="10"/>
      <c r="AO36" s="10"/>
      <c r="AP36" s="10"/>
      <c r="AQ36" s="10"/>
      <c r="AR36" s="10"/>
      <c r="AT36" s="10"/>
      <c r="AU36" s="10"/>
      <c r="AV36" s="10"/>
      <c r="AW36" s="10"/>
      <c r="AX36" s="10"/>
    </row>
    <row r="37" spans="4:50" ht="150" customHeight="1" x14ac:dyDescent="0.3">
      <c r="D37" s="4" t="s">
        <v>29</v>
      </c>
      <c r="E37" s="397" t="s">
        <v>973</v>
      </c>
      <c r="G37" s="124"/>
      <c r="H37" s="230" t="e">
        <f>VLOOKUP(G37,$BA$5:$BR$14,8)</f>
        <v>#N/A</v>
      </c>
      <c r="I37" s="125"/>
      <c r="J37" s="125"/>
      <c r="K37" s="125"/>
      <c r="L37" s="125"/>
      <c r="AD37" s="10"/>
      <c r="AE37" s="10"/>
      <c r="AF37" s="10"/>
      <c r="AG37" s="10"/>
      <c r="AH37" s="10"/>
      <c r="AI37" s="10"/>
      <c r="AJ37" s="10"/>
      <c r="AK37" s="10"/>
      <c r="AL37" s="10"/>
      <c r="AM37" s="10"/>
      <c r="AN37" s="10"/>
      <c r="AO37" s="10"/>
      <c r="AP37" s="10"/>
      <c r="AQ37" s="10"/>
      <c r="AR37" s="10"/>
      <c r="AT37" s="10"/>
      <c r="AU37" s="10"/>
      <c r="AV37" s="10"/>
      <c r="AW37" s="10"/>
      <c r="AX37" s="10"/>
    </row>
    <row r="38" spans="4:50" ht="150" customHeight="1" x14ac:dyDescent="0.3">
      <c r="E38" s="396"/>
      <c r="G38" s="129"/>
      <c r="H38" s="231" t="e">
        <f>VLOOKUP(G38,$BA$5:$BR$14,8)</f>
        <v>#N/A</v>
      </c>
      <c r="I38" s="127"/>
      <c r="J38" s="127"/>
      <c r="K38" s="127"/>
      <c r="L38" s="128"/>
      <c r="AD38" s="10"/>
      <c r="AE38" s="10"/>
      <c r="AF38" s="10"/>
      <c r="AG38" s="10"/>
      <c r="AH38" s="10"/>
      <c r="AI38" s="10"/>
      <c r="AJ38" s="10"/>
      <c r="AK38" s="10"/>
      <c r="AL38" s="10"/>
      <c r="AM38" s="10"/>
      <c r="AN38" s="10"/>
      <c r="AO38" s="10"/>
      <c r="AP38" s="10"/>
      <c r="AQ38" s="10"/>
      <c r="AR38" s="10"/>
      <c r="AT38" s="10"/>
      <c r="AU38" s="10"/>
      <c r="AV38" s="10"/>
      <c r="AW38" s="10"/>
      <c r="AX38" s="10"/>
    </row>
    <row r="39" spans="4:50" x14ac:dyDescent="0.3">
      <c r="E39" s="395" t="str">
        <f>IF(AND(I37="",J37="",K37="",L37=""),"INPUT ERROR! Please provide remarks"," ")</f>
        <v>INPUT ERROR! Please provide remarks</v>
      </c>
      <c r="F39" s="395"/>
      <c r="G39" s="395"/>
      <c r="H39" s="395"/>
      <c r="I39" s="395"/>
      <c r="J39" s="395"/>
      <c r="K39" s="395"/>
      <c r="L39" s="395"/>
      <c r="AC39" t="b">
        <f>IF(G37="",FALSE,TRUE)</f>
        <v>0</v>
      </c>
      <c r="AD39" s="10" t="b">
        <v>1</v>
      </c>
      <c r="AE39" s="10">
        <f>IF(G37="AL5",5,0)</f>
        <v>0</v>
      </c>
      <c r="AF39" s="10">
        <f>IF(G37="AL4",4,0)</f>
        <v>0</v>
      </c>
      <c r="AG39" s="10">
        <f>IF(G37="AL3",3,0)</f>
        <v>0</v>
      </c>
      <c r="AH39" s="10">
        <f>IF(G37="AL2",2,0)</f>
        <v>0</v>
      </c>
      <c r="AI39" s="10">
        <f>IF(G37="AL1",1,0)</f>
        <v>0</v>
      </c>
      <c r="AJ39" s="10" t="b">
        <f>IF(AND(K37="",L37=""),TRUE,FALSE)</f>
        <v>1</v>
      </c>
      <c r="AK39" s="10" t="b">
        <f>IF(AND(K38="",L38=""),TRUE,FALSE)</f>
        <v>1</v>
      </c>
      <c r="AL39" s="10"/>
      <c r="AM39" s="10">
        <f t="shared" si="0"/>
        <v>5</v>
      </c>
      <c r="AN39" s="10" t="b">
        <f>IF((E39=" "),TRUE,FALSE)</f>
        <v>0</v>
      </c>
      <c r="AO39" s="10">
        <f t="shared" si="1"/>
        <v>0</v>
      </c>
      <c r="AP39" s="10">
        <f t="shared" si="2"/>
        <v>0</v>
      </c>
      <c r="AQ39" s="10">
        <f t="shared" si="3"/>
        <v>0</v>
      </c>
      <c r="AR39" s="10">
        <f t="shared" si="4"/>
        <v>0</v>
      </c>
      <c r="AT39" s="10">
        <f>IF(G38="AL5",5,0)</f>
        <v>0</v>
      </c>
      <c r="AU39" s="10">
        <f>IF(G38="AL4",4,0)</f>
        <v>0</v>
      </c>
      <c r="AV39" s="10">
        <f>IF(G38="AL3",3,0)</f>
        <v>0</v>
      </c>
      <c r="AW39" s="10">
        <f>IF(G38="AL2",2,0)</f>
        <v>0</v>
      </c>
      <c r="AX39" s="10">
        <f>IF(G38="AL1",1,0)</f>
        <v>0</v>
      </c>
    </row>
    <row r="40" spans="4:50" ht="150" customHeight="1" x14ac:dyDescent="0.3">
      <c r="D40" s="4" t="s">
        <v>30</v>
      </c>
      <c r="E40" s="396" t="s">
        <v>974</v>
      </c>
      <c r="G40" s="124"/>
      <c r="H40" s="230" t="e">
        <f>VLOOKUP(G40,$BA$5:$BR$14,9)</f>
        <v>#N/A</v>
      </c>
      <c r="I40" s="125"/>
      <c r="J40" s="125"/>
      <c r="K40" s="125"/>
      <c r="L40" s="125"/>
      <c r="AD40" s="10"/>
      <c r="AE40" s="10"/>
      <c r="AF40" s="10"/>
      <c r="AG40" s="10"/>
      <c r="AH40" s="10"/>
      <c r="AI40" s="10"/>
      <c r="AJ40" s="10"/>
      <c r="AK40" s="10"/>
      <c r="AL40" s="10"/>
      <c r="AM40" s="10"/>
      <c r="AN40" s="10"/>
      <c r="AO40" s="10"/>
      <c r="AP40" s="10"/>
      <c r="AQ40" s="10"/>
      <c r="AR40" s="10"/>
      <c r="AT40" s="10"/>
      <c r="AU40" s="10"/>
      <c r="AV40" s="10"/>
      <c r="AW40" s="10"/>
      <c r="AX40" s="10"/>
    </row>
    <row r="41" spans="4:50" ht="150" customHeight="1" x14ac:dyDescent="0.3">
      <c r="E41" s="396"/>
      <c r="G41" s="129"/>
      <c r="H41" s="231" t="e">
        <f>VLOOKUP(G41,$BA$5:$BR$14,9)</f>
        <v>#N/A</v>
      </c>
      <c r="I41" s="127"/>
      <c r="J41" s="127"/>
      <c r="K41" s="127"/>
      <c r="L41" s="128"/>
      <c r="AD41" s="10"/>
      <c r="AE41" s="10"/>
      <c r="AF41" s="10"/>
      <c r="AG41" s="10"/>
      <c r="AH41" s="10"/>
      <c r="AI41" s="10"/>
      <c r="AJ41" s="10"/>
      <c r="AK41" s="10"/>
      <c r="AL41" s="10"/>
      <c r="AM41" s="10"/>
      <c r="AN41" s="10"/>
      <c r="AO41" s="10"/>
      <c r="AP41" s="10"/>
      <c r="AQ41" s="10"/>
      <c r="AR41" s="10"/>
      <c r="AT41" s="10"/>
      <c r="AU41" s="10"/>
      <c r="AV41" s="10"/>
      <c r="AW41" s="10"/>
      <c r="AX41" s="10"/>
    </row>
    <row r="42" spans="4:50" x14ac:dyDescent="0.3">
      <c r="E42" s="395" t="str">
        <f>IF(AND(I40="",J40="",K40="",L40=""),"INPUT ERROR! Please provide remarks"," ")</f>
        <v>INPUT ERROR! Please provide remarks</v>
      </c>
      <c r="F42" s="395"/>
      <c r="G42" s="395"/>
      <c r="H42" s="395"/>
      <c r="I42" s="395"/>
      <c r="J42" s="395"/>
      <c r="K42" s="395"/>
      <c r="L42" s="395"/>
      <c r="AD42" s="10" t="b">
        <f>IF(G40="",FALSE,TRUE)</f>
        <v>0</v>
      </c>
      <c r="AE42" s="10">
        <f>IF(G40="AL5",5,0)</f>
        <v>0</v>
      </c>
      <c r="AF42" s="10">
        <f>IF(G40="AL4",4,0)</f>
        <v>0</v>
      </c>
      <c r="AG42" s="10">
        <f>IF(G40="AL3",3,0)</f>
        <v>0</v>
      </c>
      <c r="AH42" s="10">
        <f>IF(G40="AL2",2,0)</f>
        <v>0</v>
      </c>
      <c r="AI42" s="10">
        <f>IF(G40="AL1",1,0)</f>
        <v>0</v>
      </c>
      <c r="AJ42" s="10" t="b">
        <f>IF(AND(K40="",L40=""),TRUE,FALSE)</f>
        <v>1</v>
      </c>
      <c r="AK42" s="10" t="b">
        <f>IF(AND(K41="",L41=""),TRUE,FALSE)</f>
        <v>1</v>
      </c>
      <c r="AL42" s="10"/>
      <c r="AM42" s="10">
        <f t="shared" si="0"/>
        <v>5</v>
      </c>
      <c r="AN42" s="10" t="b">
        <f>IF((E42=" "),TRUE,FALSE)</f>
        <v>0</v>
      </c>
      <c r="AO42" s="10">
        <f t="shared" si="1"/>
        <v>0</v>
      </c>
      <c r="AP42" s="10">
        <f t="shared" si="2"/>
        <v>0</v>
      </c>
      <c r="AQ42" s="10">
        <f t="shared" si="3"/>
        <v>0</v>
      </c>
      <c r="AR42" s="10">
        <f t="shared" si="4"/>
        <v>0</v>
      </c>
      <c r="AT42" s="10">
        <f>IF(G41="AL5",5,0)</f>
        <v>0</v>
      </c>
      <c r="AU42" s="10">
        <f>IF(G41="AL4",4,0)</f>
        <v>0</v>
      </c>
      <c r="AV42" s="10">
        <f>IF(G41="AL3",3,0)</f>
        <v>0</v>
      </c>
      <c r="AW42" s="10">
        <f>IF(G41="AL2",2,0)</f>
        <v>0</v>
      </c>
      <c r="AX42" s="10">
        <f>IF(G41="AL1",1,0)</f>
        <v>0</v>
      </c>
    </row>
    <row r="43" spans="4:50" ht="150" customHeight="1" x14ac:dyDescent="0.3">
      <c r="D43" s="4" t="s">
        <v>114</v>
      </c>
      <c r="E43" s="396" t="s">
        <v>975</v>
      </c>
      <c r="G43" s="124"/>
      <c r="H43" s="230" t="e">
        <f>VLOOKUP(G43,$BA$5:$BR$14,10)</f>
        <v>#N/A</v>
      </c>
      <c r="I43" s="125"/>
      <c r="J43" s="125"/>
      <c r="K43" s="125"/>
      <c r="L43" s="125"/>
      <c r="AD43" s="10"/>
      <c r="AE43" s="10"/>
      <c r="AF43" s="10"/>
      <c r="AG43" s="10"/>
      <c r="AH43" s="10"/>
      <c r="AI43" s="10"/>
      <c r="AJ43" s="10"/>
      <c r="AK43" s="10"/>
      <c r="AL43" s="10"/>
      <c r="AM43" s="10"/>
      <c r="AN43" s="10"/>
      <c r="AO43" s="10"/>
      <c r="AP43" s="10"/>
      <c r="AQ43" s="10"/>
      <c r="AR43" s="10"/>
      <c r="AT43" s="10"/>
      <c r="AU43" s="10"/>
      <c r="AV43" s="10"/>
      <c r="AW43" s="10"/>
      <c r="AX43" s="10"/>
    </row>
    <row r="44" spans="4:50" ht="150" customHeight="1" x14ac:dyDescent="0.3">
      <c r="E44" s="396"/>
      <c r="G44" s="129"/>
      <c r="H44" s="231" t="e">
        <f>VLOOKUP(G44,$BA$5:$BR$14,10)</f>
        <v>#N/A</v>
      </c>
      <c r="I44" s="127"/>
      <c r="J44" s="127"/>
      <c r="K44" s="127"/>
      <c r="L44" s="128"/>
      <c r="AD44" s="10"/>
      <c r="AE44" s="10"/>
      <c r="AF44" s="10"/>
      <c r="AG44" s="10"/>
      <c r="AH44" s="10"/>
      <c r="AI44" s="10"/>
      <c r="AJ44" s="10"/>
      <c r="AK44" s="10"/>
      <c r="AL44" s="10"/>
      <c r="AM44" s="10"/>
      <c r="AN44" s="10"/>
      <c r="AO44" s="10"/>
      <c r="AP44" s="10"/>
      <c r="AQ44" s="10"/>
      <c r="AR44" s="10"/>
      <c r="AT44" s="10"/>
      <c r="AU44" s="10"/>
      <c r="AV44" s="10"/>
      <c r="AW44" s="10"/>
      <c r="AX44" s="10"/>
    </row>
    <row r="45" spans="4:50" x14ac:dyDescent="0.3">
      <c r="E45" s="395" t="str">
        <f>IF(AND(I43="",J43="",K43="",L43=""),"INPUT ERROR! Please provide remarks"," ")</f>
        <v>INPUT ERROR! Please provide remarks</v>
      </c>
      <c r="F45" s="395"/>
      <c r="G45" s="395"/>
      <c r="H45" s="395"/>
      <c r="I45" s="395"/>
      <c r="J45" s="395"/>
      <c r="K45" s="395"/>
      <c r="L45" s="395"/>
      <c r="AD45" s="10" t="b">
        <f>IF(G43="",FALSE,TRUE)</f>
        <v>0</v>
      </c>
      <c r="AE45" s="10">
        <f>IF(G43="AL5",5,0)</f>
        <v>0</v>
      </c>
      <c r="AF45" s="10">
        <f>IF(G43="AL4",4,0)</f>
        <v>0</v>
      </c>
      <c r="AG45" s="10">
        <f>IF(G43="AL3",3,0)</f>
        <v>0</v>
      </c>
      <c r="AH45" s="10">
        <f>IF(G43="AL2",2,0)</f>
        <v>0</v>
      </c>
      <c r="AI45" s="10">
        <f>IF(G43="AL1",1,0)</f>
        <v>0</v>
      </c>
      <c r="AJ45" s="10" t="b">
        <f>IF(AND(K43="",L43=""),TRUE,FALSE)</f>
        <v>1</v>
      </c>
      <c r="AK45" s="10" t="b">
        <f>IF(AND(K44="",L44=""),TRUE,FALSE)</f>
        <v>1</v>
      </c>
      <c r="AL45" s="10"/>
      <c r="AM45" s="10">
        <f t="shared" si="0"/>
        <v>5</v>
      </c>
      <c r="AN45" s="10" t="b">
        <f>IF((E45=" "),TRUE,FALSE)</f>
        <v>0</v>
      </c>
      <c r="AO45" s="10">
        <f t="shared" si="1"/>
        <v>0</v>
      </c>
      <c r="AP45" s="10">
        <f t="shared" si="2"/>
        <v>0</v>
      </c>
      <c r="AQ45" s="10">
        <f t="shared" si="3"/>
        <v>0</v>
      </c>
      <c r="AR45" s="10">
        <f t="shared" si="4"/>
        <v>0</v>
      </c>
      <c r="AT45" s="10">
        <f>IF(G44="AL5",5,0)</f>
        <v>0</v>
      </c>
      <c r="AU45" s="10">
        <f>IF(G44="AL4",4,0)</f>
        <v>0</v>
      </c>
      <c r="AV45" s="10">
        <f>IF(G44="AL3",3,0)</f>
        <v>0</v>
      </c>
      <c r="AW45" s="10">
        <f>IF(G44="AL2",2,0)</f>
        <v>0</v>
      </c>
      <c r="AX45" s="10">
        <f>IF(G44="AL1",1,0)</f>
        <v>0</v>
      </c>
    </row>
    <row r="46" spans="4:50" ht="150" customHeight="1" x14ac:dyDescent="0.3">
      <c r="D46" s="4" t="s">
        <v>115</v>
      </c>
      <c r="E46" s="396" t="s">
        <v>976</v>
      </c>
      <c r="G46" s="124"/>
      <c r="H46" s="230" t="e">
        <f>VLOOKUP(G46,$BA$5:$BR$14,11)</f>
        <v>#N/A</v>
      </c>
      <c r="I46" s="125"/>
      <c r="J46" s="125"/>
      <c r="K46" s="125"/>
      <c r="L46" s="125"/>
      <c r="AD46" s="10"/>
      <c r="AE46" s="10"/>
      <c r="AF46" s="10"/>
      <c r="AG46" s="10"/>
      <c r="AH46" s="10"/>
      <c r="AI46" s="10"/>
      <c r="AJ46" s="10"/>
      <c r="AK46" s="10"/>
      <c r="AL46" s="10"/>
      <c r="AM46" s="10"/>
      <c r="AN46" s="10"/>
      <c r="AO46" s="10"/>
      <c r="AP46" s="10"/>
      <c r="AQ46" s="10"/>
      <c r="AR46" s="10"/>
      <c r="AT46" s="10"/>
      <c r="AU46" s="10"/>
      <c r="AV46" s="10"/>
      <c r="AW46" s="10"/>
      <c r="AX46" s="10"/>
    </row>
    <row r="47" spans="4:50" ht="150" customHeight="1" x14ac:dyDescent="0.3">
      <c r="E47" s="396"/>
      <c r="G47" s="129"/>
      <c r="H47" s="231" t="e">
        <f>VLOOKUP(G47,$BA$5:$BR$14,11)</f>
        <v>#N/A</v>
      </c>
      <c r="I47" s="127"/>
      <c r="J47" s="127"/>
      <c r="K47" s="127"/>
      <c r="L47" s="128"/>
      <c r="AD47" s="10"/>
      <c r="AE47" s="10"/>
      <c r="AF47" s="10"/>
      <c r="AG47" s="10"/>
      <c r="AH47" s="10"/>
      <c r="AI47" s="10"/>
      <c r="AJ47" s="10"/>
      <c r="AK47" s="10"/>
      <c r="AL47" s="10"/>
      <c r="AM47" s="10"/>
      <c r="AN47" s="10"/>
      <c r="AO47" s="10"/>
      <c r="AP47" s="10"/>
      <c r="AQ47" s="10"/>
      <c r="AR47" s="10"/>
      <c r="AT47" s="10"/>
      <c r="AU47" s="10"/>
      <c r="AV47" s="10"/>
      <c r="AW47" s="10"/>
      <c r="AX47" s="10"/>
    </row>
    <row r="48" spans="4:50" x14ac:dyDescent="0.3">
      <c r="E48" s="395" t="str">
        <f>IF(AND(I46="",J46="",K46="",L46=""),"INPUT ERROR! Please provide remarks"," ")</f>
        <v>INPUT ERROR! Please provide remarks</v>
      </c>
      <c r="F48" s="395"/>
      <c r="G48" s="395"/>
      <c r="H48" s="395"/>
      <c r="I48" s="395"/>
      <c r="J48" s="395"/>
      <c r="K48" s="395"/>
      <c r="L48" s="395"/>
      <c r="AD48" s="10" t="b">
        <f>IF(G46="",FALSE,TRUE)</f>
        <v>0</v>
      </c>
      <c r="AE48" s="10">
        <f>IF(G46="AL5",5,0)</f>
        <v>0</v>
      </c>
      <c r="AF48" s="10">
        <f>IF(G46="AL4",4,0)</f>
        <v>0</v>
      </c>
      <c r="AG48" s="10">
        <f>IF(G46="AL3",3,0)</f>
        <v>0</v>
      </c>
      <c r="AH48" s="10">
        <f>IF(G46="AL2",2,0)</f>
        <v>0</v>
      </c>
      <c r="AI48" s="10">
        <f>IF(G46="AL1",1,0)</f>
        <v>0</v>
      </c>
      <c r="AJ48" s="10" t="b">
        <f>IF(AND(K46="",L46=""),TRUE,FALSE)</f>
        <v>1</v>
      </c>
      <c r="AK48" s="10" t="b">
        <f>IF(AND(K47="",L47=""),TRUE,FALSE)</f>
        <v>1</v>
      </c>
      <c r="AL48" s="10"/>
      <c r="AM48" s="10">
        <f t="shared" si="0"/>
        <v>5</v>
      </c>
      <c r="AN48" s="10" t="b">
        <f>IF((E48=" "),TRUE,FALSE)</f>
        <v>0</v>
      </c>
      <c r="AO48" s="10">
        <f t="shared" si="1"/>
        <v>0</v>
      </c>
      <c r="AP48" s="10">
        <f t="shared" si="2"/>
        <v>0</v>
      </c>
      <c r="AQ48" s="10">
        <f t="shared" si="3"/>
        <v>0</v>
      </c>
      <c r="AR48" s="10">
        <f t="shared" si="4"/>
        <v>0</v>
      </c>
      <c r="AT48" s="10">
        <f>IF(G47="AL5",5,0)</f>
        <v>0</v>
      </c>
      <c r="AU48" s="10">
        <f>IF(G47="AL4",4,0)</f>
        <v>0</v>
      </c>
      <c r="AV48" s="10">
        <f>IF(G47="AL3",3,0)</f>
        <v>0</v>
      </c>
      <c r="AW48" s="10">
        <f>IF(G47="AL2",2,0)</f>
        <v>0</v>
      </c>
      <c r="AX48" s="10">
        <f>IF(G47="AL1",1,0)</f>
        <v>0</v>
      </c>
    </row>
    <row r="49" spans="4:50" ht="150" customHeight="1" x14ac:dyDescent="0.3">
      <c r="D49" s="4" t="s">
        <v>116</v>
      </c>
      <c r="E49" s="396" t="s">
        <v>977</v>
      </c>
      <c r="G49" s="124"/>
      <c r="H49" s="230" t="e">
        <f>VLOOKUP(G49,$BA$5:$BR$14,12)</f>
        <v>#N/A</v>
      </c>
      <c r="I49" s="125"/>
      <c r="J49" s="125"/>
      <c r="K49" s="125"/>
      <c r="L49" s="125"/>
      <c r="AD49" s="10"/>
      <c r="AE49" s="10"/>
      <c r="AF49" s="10"/>
      <c r="AG49" s="10"/>
      <c r="AH49" s="10"/>
      <c r="AI49" s="10"/>
      <c r="AJ49" s="10"/>
      <c r="AK49" s="10"/>
      <c r="AL49" s="10"/>
      <c r="AM49" s="10"/>
      <c r="AN49" s="10"/>
      <c r="AO49" s="10"/>
      <c r="AP49" s="10"/>
      <c r="AQ49" s="10"/>
      <c r="AR49" s="10"/>
      <c r="AT49" s="10"/>
      <c r="AU49" s="10"/>
      <c r="AV49" s="10"/>
      <c r="AW49" s="10"/>
      <c r="AX49" s="10"/>
    </row>
    <row r="50" spans="4:50" ht="150" customHeight="1" x14ac:dyDescent="0.3">
      <c r="E50" s="396"/>
      <c r="G50" s="129"/>
      <c r="H50" s="231" t="e">
        <f>VLOOKUP(G50,$BA$5:$BR$14,12)</f>
        <v>#N/A</v>
      </c>
      <c r="I50" s="127"/>
      <c r="J50" s="127"/>
      <c r="K50" s="127"/>
      <c r="L50" s="128"/>
      <c r="AD50" s="10"/>
      <c r="AE50" s="10"/>
      <c r="AF50" s="10"/>
      <c r="AG50" s="10"/>
      <c r="AH50" s="10"/>
      <c r="AI50" s="10"/>
      <c r="AJ50" s="10"/>
      <c r="AK50" s="10"/>
      <c r="AL50" s="10"/>
      <c r="AM50" s="10"/>
      <c r="AN50" s="10"/>
      <c r="AO50" s="10"/>
      <c r="AP50" s="10"/>
      <c r="AQ50" s="10"/>
      <c r="AR50" s="10"/>
      <c r="AT50" s="10"/>
      <c r="AU50" s="10"/>
      <c r="AV50" s="10"/>
      <c r="AW50" s="10"/>
      <c r="AX50" s="10"/>
    </row>
    <row r="51" spans="4:50" x14ac:dyDescent="0.3">
      <c r="E51" s="395" t="str">
        <f>IF(AND(I49="",J49="",K49="",L49=""),"INPUT ERROR! Please provide remarks"," ")</f>
        <v>INPUT ERROR! Please provide remarks</v>
      </c>
      <c r="F51" s="395"/>
      <c r="G51" s="395"/>
      <c r="H51" s="395"/>
      <c r="I51" s="395"/>
      <c r="J51" s="395"/>
      <c r="K51" s="395"/>
      <c r="L51" s="395"/>
      <c r="AD51" s="10" t="b">
        <f>IF(G49="",FALSE,TRUE)</f>
        <v>0</v>
      </c>
      <c r="AE51" s="10">
        <f>IF(G49="AL5",5,0)</f>
        <v>0</v>
      </c>
      <c r="AF51" s="10">
        <f>IF(G49="AL4",4,0)</f>
        <v>0</v>
      </c>
      <c r="AG51" s="10">
        <f>IF(G49="AL3",3,0)</f>
        <v>0</v>
      </c>
      <c r="AH51" s="10">
        <f>IF(G49="AL2",2,0)</f>
        <v>0</v>
      </c>
      <c r="AI51" s="10">
        <f>IF(G49="AL1",1,0)</f>
        <v>0</v>
      </c>
      <c r="AJ51" s="10" t="b">
        <f>IF(AND(K49="",L49=""),TRUE,FALSE)</f>
        <v>1</v>
      </c>
      <c r="AK51" s="10" t="b">
        <f>IF(AND(K50="",L50=""),TRUE,FALSE)</f>
        <v>1</v>
      </c>
      <c r="AL51" s="10"/>
      <c r="AM51" s="10">
        <f t="shared" ref="AM51" si="15">COUNTIF(AE51:AI51,0)</f>
        <v>5</v>
      </c>
      <c r="AN51" s="10" t="b">
        <f>IF((E51=" "),TRUE,FALSE)</f>
        <v>0</v>
      </c>
      <c r="AO51" s="10">
        <f t="shared" ref="AO51" si="16">COUNTIF(AE51:AI51,5)</f>
        <v>0</v>
      </c>
      <c r="AP51" s="10">
        <f t="shared" ref="AP51" si="17">COUNTIF(AE51:AI51,4)</f>
        <v>0</v>
      </c>
      <c r="AQ51" s="10">
        <f t="shared" ref="AQ51" si="18">COUNTIF(AE51:AI51,2)</f>
        <v>0</v>
      </c>
      <c r="AR51" s="10">
        <f t="shared" ref="AR51" si="19">COUNTIF(AE51:AI51,1)</f>
        <v>0</v>
      </c>
      <c r="AT51" s="10">
        <f>IF(G50="AL5",5,0)</f>
        <v>0</v>
      </c>
      <c r="AU51" s="10">
        <f>IF(G50="AL4",4,0)</f>
        <v>0</v>
      </c>
      <c r="AV51" s="10">
        <f>IF(G50="AL3",3,0)</f>
        <v>0</v>
      </c>
      <c r="AW51" s="10">
        <f>IF(G50="AL2",2,0)</f>
        <v>0</v>
      </c>
      <c r="AX51" s="10">
        <f>IF(G50="AL1",1,0)</f>
        <v>0</v>
      </c>
    </row>
    <row r="52" spans="4:50" ht="150" customHeight="1" x14ac:dyDescent="0.3">
      <c r="D52" s="4" t="s">
        <v>965</v>
      </c>
      <c r="E52" s="396" t="s">
        <v>978</v>
      </c>
      <c r="G52" s="124"/>
      <c r="H52" s="230" t="e">
        <f>VLOOKUP(G52,$BA$5:$BR$14,12)</f>
        <v>#N/A</v>
      </c>
      <c r="I52" s="125"/>
      <c r="J52" s="125"/>
      <c r="K52" s="125"/>
      <c r="L52" s="125"/>
      <c r="AD52" s="10"/>
      <c r="AE52" s="10"/>
      <c r="AF52" s="10"/>
      <c r="AG52" s="10"/>
      <c r="AH52" s="10"/>
      <c r="AI52" s="10"/>
      <c r="AJ52" s="10"/>
      <c r="AK52" s="10"/>
      <c r="AL52" s="10"/>
      <c r="AM52" s="10"/>
      <c r="AN52" s="10"/>
      <c r="AO52" s="10"/>
      <c r="AP52" s="10"/>
      <c r="AQ52" s="10"/>
      <c r="AR52" s="10"/>
      <c r="AT52" s="10"/>
      <c r="AU52" s="10"/>
      <c r="AV52" s="10"/>
      <c r="AW52" s="10"/>
      <c r="AX52" s="10"/>
    </row>
    <row r="53" spans="4:50" ht="150" customHeight="1" x14ac:dyDescent="0.3">
      <c r="E53" s="396"/>
      <c r="G53" s="129"/>
      <c r="H53" s="231" t="e">
        <f>VLOOKUP(G53,$BA$5:$BR$14,12)</f>
        <v>#N/A</v>
      </c>
      <c r="I53" s="127"/>
      <c r="J53" s="127"/>
      <c r="K53" s="127"/>
      <c r="L53" s="128"/>
      <c r="AD53" s="10"/>
      <c r="AE53" s="10"/>
      <c r="AF53" s="10"/>
      <c r="AG53" s="10"/>
      <c r="AH53" s="10"/>
      <c r="AI53" s="10"/>
      <c r="AJ53" s="10"/>
      <c r="AK53" s="10"/>
      <c r="AL53" s="10"/>
      <c r="AM53" s="10"/>
      <c r="AN53" s="10"/>
      <c r="AO53" s="10"/>
      <c r="AP53" s="10"/>
      <c r="AQ53" s="10"/>
      <c r="AR53" s="10"/>
      <c r="AT53" s="10"/>
      <c r="AU53" s="10"/>
      <c r="AV53" s="10"/>
      <c r="AW53" s="10"/>
      <c r="AX53" s="10"/>
    </row>
    <row r="54" spans="4:50" x14ac:dyDescent="0.3">
      <c r="E54" s="395" t="str">
        <f>IF(AND(I52="",J52="",K52="",L52=""),"INPUT ERROR! Please provide remarks"," ")</f>
        <v>INPUT ERROR! Please provide remarks</v>
      </c>
      <c r="F54" s="395"/>
      <c r="G54" s="395"/>
      <c r="H54" s="395"/>
      <c r="I54" s="395"/>
      <c r="J54" s="395"/>
      <c r="K54" s="395"/>
      <c r="L54" s="395"/>
      <c r="AD54" s="10" t="b">
        <f>IF(G52="",FALSE,TRUE)</f>
        <v>0</v>
      </c>
      <c r="AE54" s="10">
        <f>IF(G52="AL5",5,0)</f>
        <v>0</v>
      </c>
      <c r="AF54" s="10">
        <f>IF(G52="AL4",4,0)</f>
        <v>0</v>
      </c>
      <c r="AG54" s="10">
        <f>IF(G52="AL3",3,0)</f>
        <v>0</v>
      </c>
      <c r="AH54" s="10">
        <f>IF(G52="AL2",2,0)</f>
        <v>0</v>
      </c>
      <c r="AI54" s="10">
        <f>IF(G52="AL1",1,0)</f>
        <v>0</v>
      </c>
      <c r="AJ54" s="10" t="b">
        <f>IF(AND(K52="",L52=""),TRUE,FALSE)</f>
        <v>1</v>
      </c>
      <c r="AK54" s="10" t="b">
        <f>IF(AND(K53="",L53=""),TRUE,FALSE)</f>
        <v>1</v>
      </c>
      <c r="AL54" s="10"/>
      <c r="AM54" s="10">
        <f t="shared" ref="AM54" si="20">COUNTIF(AE54:AI54,0)</f>
        <v>5</v>
      </c>
      <c r="AN54" s="10" t="b">
        <f>IF((E54=" "),TRUE,FALSE)</f>
        <v>0</v>
      </c>
      <c r="AO54" s="10">
        <f t="shared" ref="AO54" si="21">COUNTIF(AE54:AI54,5)</f>
        <v>0</v>
      </c>
      <c r="AP54" s="10">
        <f t="shared" ref="AP54" si="22">COUNTIF(AE54:AI54,4)</f>
        <v>0</v>
      </c>
      <c r="AQ54" s="10">
        <f t="shared" ref="AQ54" si="23">COUNTIF(AE54:AI54,2)</f>
        <v>0</v>
      </c>
      <c r="AR54" s="10">
        <f t="shared" ref="AR54" si="24">COUNTIF(AE54:AI54,1)</f>
        <v>0</v>
      </c>
      <c r="AT54" s="10">
        <f>IF(G53="AL5",5,0)</f>
        <v>0</v>
      </c>
      <c r="AU54" s="10">
        <f>IF(G53="AL4",4,0)</f>
        <v>0</v>
      </c>
      <c r="AV54" s="10">
        <f>IF(G53="AL3",3,0)</f>
        <v>0</v>
      </c>
      <c r="AW54" s="10">
        <f>IF(G53="AL2",2,0)</f>
        <v>0</v>
      </c>
      <c r="AX54" s="10">
        <f>IF(G53="AL1",1,0)</f>
        <v>0</v>
      </c>
    </row>
    <row r="55" spans="4:50" ht="150" customHeight="1" x14ac:dyDescent="0.3">
      <c r="D55" s="4" t="s">
        <v>966</v>
      </c>
      <c r="E55" s="396" t="s">
        <v>979</v>
      </c>
      <c r="G55" s="124"/>
      <c r="H55" s="230" t="e">
        <f>VLOOKUP(G55,$BA$5:$BR$14,12)</f>
        <v>#N/A</v>
      </c>
      <c r="I55" s="125"/>
      <c r="J55" s="125"/>
      <c r="K55" s="125"/>
      <c r="L55" s="125"/>
      <c r="AD55" s="10"/>
      <c r="AE55" s="10"/>
      <c r="AF55" s="10"/>
      <c r="AG55" s="10"/>
      <c r="AH55" s="10"/>
      <c r="AI55" s="10"/>
      <c r="AJ55" s="10"/>
      <c r="AK55" s="10"/>
      <c r="AL55" s="10"/>
      <c r="AM55" s="10"/>
      <c r="AN55" s="10"/>
      <c r="AO55" s="10"/>
      <c r="AP55" s="10"/>
      <c r="AQ55" s="10"/>
      <c r="AR55" s="10"/>
      <c r="AT55" s="10"/>
      <c r="AU55" s="10"/>
      <c r="AV55" s="10"/>
      <c r="AW55" s="10"/>
      <c r="AX55" s="10"/>
    </row>
    <row r="56" spans="4:50" ht="150" customHeight="1" x14ac:dyDescent="0.3">
      <c r="E56" s="396"/>
      <c r="G56" s="129"/>
      <c r="H56" s="231" t="e">
        <f>VLOOKUP(G56,$BA$5:$BR$14,12)</f>
        <v>#N/A</v>
      </c>
      <c r="I56" s="127"/>
      <c r="J56" s="127"/>
      <c r="K56" s="127"/>
      <c r="L56" s="128"/>
      <c r="AD56" s="10"/>
      <c r="AE56" s="10"/>
      <c r="AF56" s="10"/>
      <c r="AG56" s="10"/>
      <c r="AH56" s="10"/>
      <c r="AI56" s="10"/>
      <c r="AJ56" s="10"/>
      <c r="AK56" s="10"/>
      <c r="AL56" s="10"/>
      <c r="AM56" s="10"/>
      <c r="AN56" s="10"/>
      <c r="AO56" s="10"/>
      <c r="AP56" s="10"/>
      <c r="AQ56" s="10"/>
      <c r="AR56" s="10"/>
      <c r="AT56" s="10"/>
      <c r="AU56" s="10"/>
      <c r="AV56" s="10"/>
      <c r="AW56" s="10"/>
      <c r="AX56" s="10"/>
    </row>
    <row r="57" spans="4:50" x14ac:dyDescent="0.3">
      <c r="E57" s="395" t="str">
        <f>IF(AND(I55="",J55="",K55="",L55=""),"INPUT ERROR! Please provide remarks"," ")</f>
        <v>INPUT ERROR! Please provide remarks</v>
      </c>
      <c r="F57" s="395"/>
      <c r="G57" s="395"/>
      <c r="H57" s="395"/>
      <c r="I57" s="395"/>
      <c r="J57" s="395"/>
      <c r="K57" s="395"/>
      <c r="L57" s="395"/>
      <c r="AD57" s="10" t="b">
        <f>IF(G55="",FALSE,TRUE)</f>
        <v>0</v>
      </c>
      <c r="AE57" s="10">
        <f>IF(G55="AL5",5,0)</f>
        <v>0</v>
      </c>
      <c r="AF57" s="10">
        <f>IF(G55="AL4",4,0)</f>
        <v>0</v>
      </c>
      <c r="AG57" s="10">
        <f>IF(G55="AL3",3,0)</f>
        <v>0</v>
      </c>
      <c r="AH57" s="10">
        <f>IF(G55="AL2",2,0)</f>
        <v>0</v>
      </c>
      <c r="AI57" s="10">
        <f>IF(G55="AL1",1,0)</f>
        <v>0</v>
      </c>
      <c r="AJ57" s="10" t="b">
        <f>IF(AND(K55="",L55=""),TRUE,FALSE)</f>
        <v>1</v>
      </c>
      <c r="AK57" s="10" t="b">
        <f>IF(AND(K56="",L56=""),TRUE,FALSE)</f>
        <v>1</v>
      </c>
      <c r="AL57" s="10"/>
      <c r="AM57" s="10">
        <f t="shared" si="0"/>
        <v>5</v>
      </c>
      <c r="AN57" s="10" t="b">
        <f>IF((E57=" "),TRUE,FALSE)</f>
        <v>0</v>
      </c>
      <c r="AO57" s="10">
        <f t="shared" si="1"/>
        <v>0</v>
      </c>
      <c r="AP57" s="10">
        <f t="shared" si="2"/>
        <v>0</v>
      </c>
      <c r="AQ57" s="10">
        <f t="shared" si="3"/>
        <v>0</v>
      </c>
      <c r="AR57" s="10">
        <f t="shared" si="4"/>
        <v>0</v>
      </c>
      <c r="AT57" s="10">
        <f>IF(G56="AL5",5,0)</f>
        <v>0</v>
      </c>
      <c r="AU57" s="10">
        <f>IF(G56="AL4",4,0)</f>
        <v>0</v>
      </c>
      <c r="AV57" s="10">
        <f>IF(G56="AL3",3,0)</f>
        <v>0</v>
      </c>
      <c r="AW57" s="10">
        <f>IF(G56="AL2",2,0)</f>
        <v>0</v>
      </c>
      <c r="AX57" s="10">
        <f>IF(G56="AL1",1,0)</f>
        <v>0</v>
      </c>
    </row>
    <row r="58" spans="4:50" x14ac:dyDescent="0.3">
      <c r="AJ58" s="10"/>
    </row>
    <row r="59" spans="4:50" x14ac:dyDescent="0.3">
      <c r="AD59" s="10"/>
      <c r="AE59" s="10"/>
      <c r="AF59" s="10"/>
      <c r="AG59" s="10"/>
      <c r="AH59" s="10"/>
      <c r="AI59" s="10"/>
      <c r="AJ59" s="10"/>
      <c r="AK59" s="10"/>
      <c r="AL59" s="10"/>
      <c r="AM59" s="10"/>
      <c r="AN59" s="10"/>
      <c r="AO59" s="10"/>
      <c r="AP59" s="10"/>
      <c r="AQ59" s="10"/>
      <c r="AR59" s="10"/>
      <c r="AT59" s="10"/>
      <c r="AU59" s="10"/>
      <c r="AV59" s="10"/>
      <c r="AW59" s="10"/>
      <c r="AX59" s="10"/>
    </row>
    <row r="60" spans="4:50" x14ac:dyDescent="0.3">
      <c r="AJ60" s="10"/>
    </row>
    <row r="61" spans="4:50" x14ac:dyDescent="0.3">
      <c r="AD61" s="10"/>
      <c r="AE61" s="10"/>
      <c r="AF61" s="10"/>
      <c r="AG61" s="10"/>
      <c r="AH61" s="10"/>
      <c r="AI61" s="10"/>
      <c r="AJ61" s="10"/>
      <c r="AK61" s="10"/>
      <c r="AL61" s="10"/>
      <c r="AM61" s="10"/>
      <c r="AN61" s="10"/>
      <c r="AO61" s="10"/>
      <c r="AP61" s="10"/>
      <c r="AQ61" s="10"/>
      <c r="AR61" s="10"/>
      <c r="AT61" s="10"/>
      <c r="AU61" s="10"/>
      <c r="AV61" s="10"/>
      <c r="AW61" s="10"/>
      <c r="AX61" s="10"/>
    </row>
    <row r="62" spans="4:50" x14ac:dyDescent="0.3">
      <c r="AJ62" s="10"/>
    </row>
    <row r="63" spans="4:50" x14ac:dyDescent="0.3">
      <c r="AD63" s="10"/>
      <c r="AE63" s="10"/>
      <c r="AF63" s="10"/>
      <c r="AG63" s="10"/>
      <c r="AH63" s="10"/>
      <c r="AI63" s="10"/>
      <c r="AJ63" s="10"/>
      <c r="AK63" s="10"/>
      <c r="AL63" s="10"/>
      <c r="AM63" s="10"/>
      <c r="AN63" s="10"/>
      <c r="AO63" s="10"/>
      <c r="AP63" s="10"/>
      <c r="AQ63" s="10"/>
      <c r="AR63" s="10"/>
      <c r="AT63" s="10"/>
      <c r="AU63" s="10"/>
      <c r="AV63" s="10"/>
      <c r="AW63" s="10"/>
      <c r="AX63" s="10"/>
    </row>
    <row r="65" spans="30:50" x14ac:dyDescent="0.3">
      <c r="AD65" s="10"/>
      <c r="AE65" s="10"/>
      <c r="AF65" s="10"/>
      <c r="AG65" s="10"/>
      <c r="AH65" s="10"/>
      <c r="AI65" s="10"/>
      <c r="AJ65" s="10"/>
      <c r="AK65" s="10"/>
      <c r="AL65" s="10"/>
      <c r="AM65" s="10"/>
      <c r="AN65" s="10"/>
      <c r="AO65" s="10"/>
      <c r="AP65" s="10"/>
      <c r="AQ65" s="10"/>
      <c r="AR65" s="10"/>
      <c r="AT65" s="10"/>
      <c r="AU65" s="10"/>
      <c r="AV65" s="10"/>
      <c r="AW65" s="10"/>
      <c r="AX65" s="10"/>
    </row>
    <row r="67" spans="30:50" x14ac:dyDescent="0.3">
      <c r="AD67" s="10"/>
      <c r="AE67" s="10"/>
      <c r="AF67" s="10"/>
      <c r="AG67" s="10"/>
      <c r="AH67" s="10"/>
      <c r="AI67" s="10"/>
      <c r="AJ67" s="10"/>
      <c r="AK67" s="10"/>
      <c r="AL67" s="10"/>
      <c r="AM67" s="10"/>
      <c r="AN67" s="10"/>
      <c r="AO67" s="10"/>
      <c r="AP67" s="10"/>
      <c r="AQ67" s="10"/>
      <c r="AR67" s="10"/>
      <c r="AT67" s="10"/>
      <c r="AU67" s="10"/>
      <c r="AV67" s="10"/>
      <c r="AW67" s="10"/>
      <c r="AX67" s="10"/>
    </row>
    <row r="69" spans="30:50" x14ac:dyDescent="0.3">
      <c r="AD69" s="10"/>
      <c r="AE69" s="10"/>
      <c r="AF69" s="10"/>
      <c r="AG69" s="10"/>
      <c r="AH69" s="10"/>
      <c r="AI69" s="10"/>
      <c r="AJ69" s="10"/>
      <c r="AK69" s="10"/>
      <c r="AL69" s="10"/>
      <c r="AM69" s="10"/>
      <c r="AN69" s="10"/>
      <c r="AO69" s="10"/>
      <c r="AP69" s="10"/>
      <c r="AQ69" s="10"/>
      <c r="AR69" s="10"/>
      <c r="AT69" s="10"/>
      <c r="AU69" s="10"/>
      <c r="AV69" s="10"/>
      <c r="AW69" s="10"/>
      <c r="AX69" s="10"/>
    </row>
    <row r="72" spans="30:50" x14ac:dyDescent="0.3">
      <c r="AD72" s="11" t="b">
        <f>IF(AND(AD8:AD69,AN8:AN69),TRUE,FALSE)</f>
        <v>0</v>
      </c>
      <c r="AJ72" s="6" t="b">
        <f>IF(AND(AJ8:AJ70),TRUE,FALSE)</f>
        <v>1</v>
      </c>
      <c r="AK72" s="6" t="b">
        <f>IF(AND(AK8:AK70),TRUE,FALSE)</f>
        <v>1</v>
      </c>
    </row>
    <row r="73" spans="30:50" x14ac:dyDescent="0.3">
      <c r="AD73" s="11"/>
    </row>
    <row r="74" spans="30:50" x14ac:dyDescent="0.3">
      <c r="AD74" s="12">
        <f>COUNTA(AD8:AD57)</f>
        <v>16</v>
      </c>
      <c r="AE74" s="12">
        <f>COUNTIF(AE8:AE69,5)</f>
        <v>0</v>
      </c>
      <c r="AF74" s="12">
        <f>COUNTIF(AF8:AF69,4)</f>
        <v>0</v>
      </c>
      <c r="AG74" s="12">
        <f>COUNTIF(AG8:AG69,3)</f>
        <v>0</v>
      </c>
      <c r="AH74" s="12">
        <f>COUNTIF(AH8:AH69,2)</f>
        <v>0</v>
      </c>
      <c r="AI74" s="12">
        <f>COUNTIF(AI8:AI69,1)</f>
        <v>0</v>
      </c>
      <c r="AT74" s="12">
        <f>COUNTIF(AT8:AT69,5)</f>
        <v>0</v>
      </c>
      <c r="AU74" s="12">
        <f>COUNTIF(AU8:AU69,4)</f>
        <v>0</v>
      </c>
      <c r="AV74" s="12">
        <f>COUNTIF(AV8:AV69,3)</f>
        <v>0</v>
      </c>
      <c r="AW74" s="12">
        <f>COUNTIF(AW8:AW69,2)</f>
        <v>0</v>
      </c>
      <c r="AX74" s="12">
        <f>COUNTIF(AX8:AX69,1)</f>
        <v>0</v>
      </c>
    </row>
  </sheetData>
  <sheetProtection algorithmName="SHA-512" hashValue="M9nEelb3TZdnUjgzqApBOC+pkpPddchvzRiAdxgzoN64m0B1dU0roaJYPjr/1voRyqWkHucLDRbwz+nATNFnRw==" saltValue="fjLhfzg/KqUKqNEAN6nUcQ==" spinCount="100000" sheet="1" objects="1" scenarios="1" selectLockedCells="1"/>
  <mergeCells count="32">
    <mergeCell ref="E31:L31"/>
    <mergeCell ref="E49:E50"/>
    <mergeCell ref="E51:L51"/>
    <mergeCell ref="E52:E53"/>
    <mergeCell ref="E54:L54"/>
    <mergeCell ref="E6:E7"/>
    <mergeCell ref="E12:E13"/>
    <mergeCell ref="E17:E18"/>
    <mergeCell ref="E20:E21"/>
    <mergeCell ref="E23:E24"/>
    <mergeCell ref="E8:L8"/>
    <mergeCell ref="E14:L14"/>
    <mergeCell ref="E19:L19"/>
    <mergeCell ref="E22:L22"/>
    <mergeCell ref="E9:E10"/>
    <mergeCell ref="E11:L11"/>
    <mergeCell ref="E57:L57"/>
    <mergeCell ref="E32:E33"/>
    <mergeCell ref="E25:L25"/>
    <mergeCell ref="E34:L34"/>
    <mergeCell ref="E37:E38"/>
    <mergeCell ref="E40:E41"/>
    <mergeCell ref="E43:E44"/>
    <mergeCell ref="E46:E47"/>
    <mergeCell ref="E55:E56"/>
    <mergeCell ref="E39:L39"/>
    <mergeCell ref="E42:L42"/>
    <mergeCell ref="E45:L45"/>
    <mergeCell ref="E48:L48"/>
    <mergeCell ref="E26:E27"/>
    <mergeCell ref="E28:L28"/>
    <mergeCell ref="E29:E30"/>
  </mergeCells>
  <dataValidations count="1">
    <dataValidation type="list" allowBlank="1" showInputMessage="1" showErrorMessage="1" sqref="G46:G47 G6:G7 G12:G13 G17:G18 G20:G21 G23:G24 G32:G33 G37:G38 G40:G41 G43:G44 G55:G56 G9:G10 G26:G27 G29:G30 G49:G50 G52:G53" xr:uid="{00000000-0002-0000-0400-000000000000}">
      <formula1>$BA$5:$BA$13</formula1>
    </dataValidation>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D1:BZ79"/>
  <sheetViews>
    <sheetView showGridLines="0" showRowColHeaders="0" topLeftCell="A70" zoomScale="90" zoomScaleNormal="90" workbookViewId="0">
      <selection activeCell="G72" sqref="G72"/>
    </sheetView>
  </sheetViews>
  <sheetFormatPr defaultColWidth="9.109375" defaultRowHeight="14.4" x14ac:dyDescent="0.3"/>
  <cols>
    <col min="1" max="3" width="0.5546875" customWidth="1"/>
    <col min="4" max="4" width="5.88671875" style="4" customWidth="1"/>
    <col min="5" max="5" width="50.5546875" style="5" customWidth="1"/>
    <col min="6" max="6" width="0.5546875" customWidth="1"/>
    <col min="7" max="7" width="10" style="2" customWidth="1"/>
    <col min="8" max="8" width="12.109375" style="2" customWidth="1"/>
    <col min="9" max="11" width="35.6640625" style="2" customWidth="1"/>
    <col min="12" max="12" width="35.6640625" hidden="1" customWidth="1"/>
    <col min="13" max="26" width="9.109375" customWidth="1"/>
    <col min="27" max="29" width="9.109375" hidden="1" customWidth="1"/>
    <col min="30" max="44" width="9.109375" style="6" hidden="1" customWidth="1"/>
    <col min="45" max="45" width="9.109375" hidden="1" customWidth="1"/>
    <col min="46" max="50" width="9.109375" style="6" hidden="1" customWidth="1"/>
    <col min="51" max="78" width="9.109375" hidden="1" customWidth="1"/>
  </cols>
  <sheetData>
    <row r="1" spans="4:73" ht="20.100000000000001" customHeight="1" x14ac:dyDescent="0.3">
      <c r="G1" s="118"/>
      <c r="H1" s="13" t="s">
        <v>991</v>
      </c>
    </row>
    <row r="2" spans="4:73" ht="20.100000000000001" customHeight="1" x14ac:dyDescent="0.3">
      <c r="H2" s="209" t="s">
        <v>736</v>
      </c>
    </row>
    <row r="3" spans="4:73" ht="20.100000000000001" customHeight="1" x14ac:dyDescent="0.3"/>
    <row r="4" spans="4:73" ht="20.100000000000001" customHeight="1" x14ac:dyDescent="0.3">
      <c r="G4" s="108" t="s">
        <v>32</v>
      </c>
    </row>
    <row r="5" spans="4:73" ht="84.9" customHeight="1" x14ac:dyDescent="0.3">
      <c r="D5" s="108">
        <v>3.1</v>
      </c>
      <c r="E5" s="109" t="s">
        <v>906</v>
      </c>
      <c r="F5" s="1"/>
      <c r="G5" s="98" t="s">
        <v>767</v>
      </c>
      <c r="H5" s="64" t="s">
        <v>395</v>
      </c>
      <c r="I5" s="64" t="s">
        <v>888</v>
      </c>
      <c r="J5" s="64" t="s">
        <v>887</v>
      </c>
      <c r="K5" s="64" t="s">
        <v>889</v>
      </c>
      <c r="L5" s="64" t="s">
        <v>797</v>
      </c>
      <c r="AD5" s="9" t="s">
        <v>123</v>
      </c>
      <c r="BA5" t="s">
        <v>119</v>
      </c>
      <c r="BB5" s="228" t="s">
        <v>768</v>
      </c>
      <c r="BC5" s="228" t="s">
        <v>768</v>
      </c>
      <c r="BD5" s="228" t="s">
        <v>768</v>
      </c>
      <c r="BE5" s="228" t="s">
        <v>768</v>
      </c>
      <c r="BF5" s="228" t="s">
        <v>768</v>
      </c>
      <c r="BG5" s="228" t="s">
        <v>768</v>
      </c>
      <c r="BH5" s="228" t="s">
        <v>768</v>
      </c>
      <c r="BI5" s="228" t="s">
        <v>768</v>
      </c>
      <c r="BJ5" s="228" t="s">
        <v>768</v>
      </c>
      <c r="BK5" s="228" t="s">
        <v>768</v>
      </c>
      <c r="BL5" s="228" t="s">
        <v>768</v>
      </c>
      <c r="BM5" s="228" t="s">
        <v>768</v>
      </c>
      <c r="BN5" s="228" t="s">
        <v>768</v>
      </c>
      <c r="BO5" s="228" t="s">
        <v>768</v>
      </c>
      <c r="BP5" s="228" t="s">
        <v>768</v>
      </c>
      <c r="BQ5" s="228" t="s">
        <v>768</v>
      </c>
      <c r="BR5" s="228" t="s">
        <v>768</v>
      </c>
      <c r="BS5" s="228" t="s">
        <v>768</v>
      </c>
      <c r="BT5" s="228" t="s">
        <v>768</v>
      </c>
      <c r="BU5" s="228" t="s">
        <v>768</v>
      </c>
    </row>
    <row r="6" spans="4:73" ht="150" customHeight="1" x14ac:dyDescent="0.3">
      <c r="D6" s="4" t="s">
        <v>34</v>
      </c>
      <c r="E6" s="397" t="s">
        <v>996</v>
      </c>
      <c r="G6" s="124"/>
      <c r="H6" s="230" t="e">
        <f>VLOOKUP(G6,$BA$5:$BR$10,2)</f>
        <v>#N/A</v>
      </c>
      <c r="I6" s="125"/>
      <c r="J6" s="125"/>
      <c r="K6" s="125"/>
      <c r="L6" s="125"/>
      <c r="BA6" t="s">
        <v>120</v>
      </c>
      <c r="BB6" s="228" t="s">
        <v>764</v>
      </c>
      <c r="BC6" s="228" t="s">
        <v>764</v>
      </c>
      <c r="BD6" s="228" t="s">
        <v>764</v>
      </c>
      <c r="BE6" s="228" t="s">
        <v>764</v>
      </c>
      <c r="BF6" s="228" t="s">
        <v>764</v>
      </c>
      <c r="BG6" s="228" t="s">
        <v>764</v>
      </c>
      <c r="BH6" s="228" t="s">
        <v>764</v>
      </c>
      <c r="BI6" s="228" t="s">
        <v>764</v>
      </c>
      <c r="BJ6" s="228" t="s">
        <v>764</v>
      </c>
      <c r="BK6" s="228" t="s">
        <v>764</v>
      </c>
      <c r="BL6" s="228" t="s">
        <v>764</v>
      </c>
      <c r="BM6" s="228" t="s">
        <v>764</v>
      </c>
      <c r="BN6" s="228" t="s">
        <v>764</v>
      </c>
      <c r="BO6" s="228" t="s">
        <v>764</v>
      </c>
      <c r="BP6" s="228" t="s">
        <v>764</v>
      </c>
      <c r="BQ6" s="228" t="s">
        <v>764</v>
      </c>
      <c r="BR6" s="228" t="s">
        <v>764</v>
      </c>
      <c r="BS6" s="228" t="s">
        <v>764</v>
      </c>
      <c r="BT6" s="228" t="s">
        <v>764</v>
      </c>
      <c r="BU6" s="228" t="s">
        <v>764</v>
      </c>
    </row>
    <row r="7" spans="4:73" ht="150" customHeight="1" x14ac:dyDescent="0.3">
      <c r="E7" s="396"/>
      <c r="G7" s="129"/>
      <c r="H7" s="231" t="e">
        <f>VLOOKUP(G7,$BA$5:$BR$9,2)</f>
        <v>#N/A</v>
      </c>
      <c r="I7" s="127"/>
      <c r="J7" s="127"/>
      <c r="K7" s="127"/>
      <c r="L7" s="128"/>
      <c r="BA7" t="s">
        <v>121</v>
      </c>
      <c r="BB7" s="228" t="s">
        <v>765</v>
      </c>
      <c r="BC7" s="228" t="s">
        <v>765</v>
      </c>
      <c r="BD7" s="228" t="s">
        <v>765</v>
      </c>
      <c r="BE7" s="228" t="s">
        <v>765</v>
      </c>
      <c r="BF7" s="228" t="s">
        <v>765</v>
      </c>
      <c r="BG7" s="228" t="s">
        <v>765</v>
      </c>
      <c r="BH7" s="228" t="s">
        <v>765</v>
      </c>
      <c r="BI7" s="228" t="s">
        <v>765</v>
      </c>
      <c r="BJ7" s="228" t="s">
        <v>765</v>
      </c>
      <c r="BK7" s="228" t="s">
        <v>765</v>
      </c>
      <c r="BL7" s="228" t="s">
        <v>765</v>
      </c>
      <c r="BM7" s="228" t="s">
        <v>765</v>
      </c>
      <c r="BN7" s="228" t="s">
        <v>765</v>
      </c>
      <c r="BO7" s="228" t="s">
        <v>765</v>
      </c>
      <c r="BP7" s="228" t="s">
        <v>765</v>
      </c>
      <c r="BQ7" s="228" t="s">
        <v>765</v>
      </c>
      <c r="BR7" s="228" t="s">
        <v>765</v>
      </c>
      <c r="BS7" s="228" t="s">
        <v>765</v>
      </c>
      <c r="BT7" s="228" t="s">
        <v>765</v>
      </c>
      <c r="BU7" s="228" t="s">
        <v>765</v>
      </c>
    </row>
    <row r="8" spans="4:73" ht="15" customHeight="1" x14ac:dyDescent="0.3">
      <c r="E8" s="395" t="str">
        <f>IF(AND(I6="",J6="",K6="",L6=""),"INPUT ERROR! Please provide remarks"," ")</f>
        <v>INPUT ERROR! Please provide remarks</v>
      </c>
      <c r="F8" s="395"/>
      <c r="G8" s="395"/>
      <c r="H8" s="395"/>
      <c r="I8" s="395"/>
      <c r="J8" s="395"/>
      <c r="K8" s="395"/>
      <c r="L8" s="395"/>
      <c r="AD8" s="10" t="b">
        <f>IF(G6="",FALSE,TRUE)</f>
        <v>0</v>
      </c>
      <c r="AE8" s="10">
        <f>IF(G6="AL5",5,0)</f>
        <v>0</v>
      </c>
      <c r="AF8" s="10">
        <f>IF(G6="AL4",4,0)</f>
        <v>0</v>
      </c>
      <c r="AG8" s="10">
        <f>IF(G6="AL3",3,0)</f>
        <v>0</v>
      </c>
      <c r="AH8" s="10">
        <f>IF(G6="AL2",2,0)</f>
        <v>0</v>
      </c>
      <c r="AI8" s="10">
        <f>IF(G6="AL1",1,0)</f>
        <v>0</v>
      </c>
      <c r="AJ8" s="10" t="b">
        <f>IF(AND(K6="",L6=""),TRUE,FALSE)</f>
        <v>1</v>
      </c>
      <c r="AK8" s="10" t="b">
        <f>IF(AND(K7="",L7=""),TRUE,FALSE)</f>
        <v>1</v>
      </c>
      <c r="AL8" s="10"/>
      <c r="AM8" s="10">
        <f>COUNTIF(AE8:AI8,0)</f>
        <v>5</v>
      </c>
      <c r="AN8" s="10" t="b">
        <f>IF((E8=" "),TRUE,FALSE)</f>
        <v>0</v>
      </c>
      <c r="AO8" s="10">
        <f>COUNTIF(AE8:AI8,5)</f>
        <v>0</v>
      </c>
      <c r="AP8" s="10">
        <f>COUNTIF(AE8:AI8,4)</f>
        <v>0</v>
      </c>
      <c r="AQ8" s="10">
        <f>COUNTIF(AE8:AI8,2)</f>
        <v>0</v>
      </c>
      <c r="AR8" s="10">
        <f>COUNTIF(AE8:AI8,1)</f>
        <v>0</v>
      </c>
      <c r="AT8" s="10">
        <f>IF(G7="AL5",5,0)</f>
        <v>0</v>
      </c>
      <c r="AU8" s="10">
        <f>IF(G7="AL4",4,0)</f>
        <v>0</v>
      </c>
      <c r="AV8" s="10">
        <f>IF(G7="AL3",3,0)</f>
        <v>0</v>
      </c>
      <c r="AW8" s="10">
        <f>IF(G7="AL2",2,0)</f>
        <v>0</v>
      </c>
      <c r="AX8" s="10">
        <f>IF(G7="AL1",1,0)</f>
        <v>0</v>
      </c>
      <c r="BA8" t="s">
        <v>122</v>
      </c>
      <c r="BB8" s="228" t="s">
        <v>769</v>
      </c>
      <c r="BC8" s="228" t="s">
        <v>769</v>
      </c>
      <c r="BD8" s="228" t="s">
        <v>769</v>
      </c>
      <c r="BE8" s="228" t="s">
        <v>769</v>
      </c>
      <c r="BF8" s="228" t="s">
        <v>769</v>
      </c>
      <c r="BG8" s="228" t="s">
        <v>769</v>
      </c>
      <c r="BH8" s="228" t="s">
        <v>769</v>
      </c>
      <c r="BI8" s="228" t="s">
        <v>769</v>
      </c>
      <c r="BJ8" s="228" t="s">
        <v>769</v>
      </c>
      <c r="BK8" s="228" t="s">
        <v>769</v>
      </c>
      <c r="BL8" s="228" t="s">
        <v>769</v>
      </c>
      <c r="BM8" s="228" t="s">
        <v>769</v>
      </c>
      <c r="BN8" s="228" t="s">
        <v>769</v>
      </c>
      <c r="BO8" s="228" t="s">
        <v>769</v>
      </c>
      <c r="BP8" s="228" t="s">
        <v>769</v>
      </c>
      <c r="BQ8" s="228" t="s">
        <v>769</v>
      </c>
      <c r="BR8" s="228" t="s">
        <v>769</v>
      </c>
      <c r="BS8" s="228" t="s">
        <v>769</v>
      </c>
      <c r="BT8" s="228" t="s">
        <v>769</v>
      </c>
      <c r="BU8" s="228" t="s">
        <v>769</v>
      </c>
    </row>
    <row r="9" spans="4:73" ht="150" customHeight="1" x14ac:dyDescent="0.3">
      <c r="D9" s="4" t="s">
        <v>35</v>
      </c>
      <c r="E9" s="396" t="s">
        <v>907</v>
      </c>
      <c r="G9" s="124"/>
      <c r="H9" s="230" t="e">
        <f>VLOOKUP(G9,$BA$5:$BR$10,3)</f>
        <v>#N/A</v>
      </c>
      <c r="I9" s="125"/>
      <c r="J9" s="125"/>
      <c r="K9" s="125"/>
      <c r="L9" s="125"/>
      <c r="BA9" t="s">
        <v>118</v>
      </c>
      <c r="BB9" s="228" t="s">
        <v>766</v>
      </c>
      <c r="BC9" s="228" t="s">
        <v>766</v>
      </c>
      <c r="BD9" s="228" t="s">
        <v>766</v>
      </c>
      <c r="BE9" s="228" t="s">
        <v>766</v>
      </c>
      <c r="BF9" s="228" t="s">
        <v>766</v>
      </c>
      <c r="BG9" s="228" t="s">
        <v>766</v>
      </c>
      <c r="BH9" s="228" t="s">
        <v>766</v>
      </c>
      <c r="BI9" s="228" t="s">
        <v>766</v>
      </c>
      <c r="BJ9" s="228" t="s">
        <v>766</v>
      </c>
      <c r="BK9" s="228" t="s">
        <v>766</v>
      </c>
      <c r="BL9" s="228" t="s">
        <v>766</v>
      </c>
      <c r="BM9" s="228" t="s">
        <v>766</v>
      </c>
      <c r="BN9" s="228" t="s">
        <v>766</v>
      </c>
      <c r="BO9" s="228" t="s">
        <v>766</v>
      </c>
      <c r="BP9" s="228" t="s">
        <v>766</v>
      </c>
      <c r="BQ9" s="228" t="s">
        <v>766</v>
      </c>
      <c r="BR9" s="228" t="s">
        <v>766</v>
      </c>
      <c r="BS9" s="228" t="s">
        <v>766</v>
      </c>
      <c r="BT9" s="228" t="s">
        <v>766</v>
      </c>
      <c r="BU9" s="228" t="s">
        <v>766</v>
      </c>
    </row>
    <row r="10" spans="4:73" ht="150" customHeight="1" x14ac:dyDescent="0.3">
      <c r="E10" s="396"/>
      <c r="G10" s="129"/>
      <c r="H10" s="231" t="e">
        <f>VLOOKUP(G10,$BA$5:$BR$10,3)</f>
        <v>#N/A</v>
      </c>
      <c r="I10" s="127"/>
      <c r="J10" s="127"/>
      <c r="K10" s="127"/>
      <c r="L10" s="128"/>
      <c r="BB10" s="26"/>
      <c r="BC10" s="26"/>
      <c r="BD10" s="26"/>
      <c r="BE10" s="26"/>
      <c r="BF10" s="26"/>
      <c r="BG10" s="26"/>
      <c r="BH10" s="26"/>
      <c r="BI10" s="26"/>
      <c r="BJ10" s="26"/>
      <c r="BK10" s="26"/>
      <c r="BL10" s="26"/>
      <c r="BM10" s="26"/>
      <c r="BN10" s="26"/>
      <c r="BO10" s="26"/>
      <c r="BP10" s="26"/>
      <c r="BQ10" s="26"/>
      <c r="BR10" s="26"/>
      <c r="BS10" s="26"/>
      <c r="BT10" s="26"/>
      <c r="BU10" s="26"/>
    </row>
    <row r="11" spans="4:73" ht="15" customHeight="1" x14ac:dyDescent="0.3">
      <c r="E11" s="395" t="str">
        <f>IF(AND(I9="",J9="",K9="",L9=""),"INPUT ERROR! Please provide remarks"," ")</f>
        <v>INPUT ERROR! Please provide remarks</v>
      </c>
      <c r="F11" s="395"/>
      <c r="G11" s="395"/>
      <c r="H11" s="395"/>
      <c r="I11" s="395"/>
      <c r="J11" s="395"/>
      <c r="K11" s="395"/>
      <c r="L11" s="395"/>
      <c r="AD11" s="10" t="b">
        <f>IF(G9="",FALSE,TRUE)</f>
        <v>0</v>
      </c>
      <c r="AE11" s="10">
        <f>IF(G9="AL5",5,0)</f>
        <v>0</v>
      </c>
      <c r="AF11" s="10">
        <f>IF(G9="AL4",4,0)</f>
        <v>0</v>
      </c>
      <c r="AG11" s="10">
        <f>IF(G9="AL3",3,0)</f>
        <v>0</v>
      </c>
      <c r="AH11" s="10">
        <f>IF(G9="AL2",2,0)</f>
        <v>0</v>
      </c>
      <c r="AI11" s="10">
        <f>IF(G9="AL1",1,0)</f>
        <v>0</v>
      </c>
      <c r="AJ11" s="10" t="b">
        <f>IF(AND(K9="",L9=""),TRUE,FALSE)</f>
        <v>1</v>
      </c>
      <c r="AK11" s="10" t="b">
        <f>IF(AND(K10="",L10=""),TRUE,FALSE)</f>
        <v>1</v>
      </c>
      <c r="AL11" s="10"/>
      <c r="AM11" s="10">
        <f>COUNTIF(AE11:AI11,0)</f>
        <v>5</v>
      </c>
      <c r="AN11" s="10" t="b">
        <f>IF((E11=" "),TRUE,FALSE)</f>
        <v>0</v>
      </c>
      <c r="AO11" s="10">
        <f>COUNTIF(AE11:AI11,5)</f>
        <v>0</v>
      </c>
      <c r="AP11" s="10">
        <f>COUNTIF(AE11:AI11,4)</f>
        <v>0</v>
      </c>
      <c r="AQ11" s="10">
        <f>COUNTIF(AE11:AI11,2)</f>
        <v>0</v>
      </c>
      <c r="AR11" s="10">
        <f>COUNTIF(AE11:AI11,1)</f>
        <v>0</v>
      </c>
      <c r="AT11" s="10">
        <f>IF(G10="AL5",5,0)</f>
        <v>0</v>
      </c>
      <c r="AU11" s="10">
        <f>IF(G10="AL4",4,0)</f>
        <v>0</v>
      </c>
      <c r="AV11" s="10">
        <f>IF(G10="AL3",3,0)</f>
        <v>0</v>
      </c>
      <c r="AW11" s="10">
        <f>IF(G10="AL2",2,0)</f>
        <v>0</v>
      </c>
      <c r="AX11" s="10">
        <f>IF(G10="AL1",1,0)</f>
        <v>0</v>
      </c>
    </row>
    <row r="12" spans="4:73" ht="150" customHeight="1" x14ac:dyDescent="0.3">
      <c r="D12" s="4" t="s">
        <v>36</v>
      </c>
      <c r="E12" s="396" t="s">
        <v>997</v>
      </c>
      <c r="G12" s="124"/>
      <c r="H12" s="230" t="e">
        <f>VLOOKUP(G12,$BA$5:$BR$10,4)</f>
        <v>#N/A</v>
      </c>
      <c r="I12" s="125"/>
      <c r="J12" s="125"/>
      <c r="K12" s="125"/>
      <c r="L12" s="125"/>
    </row>
    <row r="13" spans="4:73" ht="150" customHeight="1" x14ac:dyDescent="0.3">
      <c r="E13" s="396"/>
      <c r="G13" s="129"/>
      <c r="H13" s="231" t="e">
        <f>VLOOKUP(G13,$BA$5:$BR$10,4)</f>
        <v>#N/A</v>
      </c>
      <c r="I13" s="127"/>
      <c r="J13" s="127"/>
      <c r="K13" s="127"/>
      <c r="L13" s="128"/>
    </row>
    <row r="14" spans="4:73" x14ac:dyDescent="0.3">
      <c r="E14" s="395" t="str">
        <f>IF(AND(I12="",J12="",K12="",L12=""),"INPUT ERROR! Please provide remarks"," ")</f>
        <v>INPUT ERROR! Please provide remarks</v>
      </c>
      <c r="F14" s="395"/>
      <c r="G14" s="395"/>
      <c r="H14" s="395"/>
      <c r="I14" s="395"/>
      <c r="J14" s="395"/>
      <c r="K14" s="395"/>
      <c r="L14" s="395"/>
      <c r="AD14" s="10" t="b">
        <f>IF(G12="",FALSE,TRUE)</f>
        <v>0</v>
      </c>
      <c r="AE14" s="10">
        <f>IF(G12="AL5",5,0)</f>
        <v>0</v>
      </c>
      <c r="AF14" s="10">
        <f>IF(G12="AL4",4,0)</f>
        <v>0</v>
      </c>
      <c r="AG14" s="10">
        <f>IF(G12="AL3",3,0)</f>
        <v>0</v>
      </c>
      <c r="AH14" s="10">
        <f>IF(G12="AL2",2,0)</f>
        <v>0</v>
      </c>
      <c r="AI14" s="10">
        <f>IF(G12="AL1",1,0)</f>
        <v>0</v>
      </c>
      <c r="AJ14" s="10" t="b">
        <f>IF(AND(K12="",L12=""),TRUE,FALSE)</f>
        <v>1</v>
      </c>
      <c r="AK14" s="10" t="b">
        <f>IF(AND(K13="",L13=""),TRUE,FALSE)</f>
        <v>1</v>
      </c>
      <c r="AL14" s="10"/>
      <c r="AM14" s="10">
        <f>COUNTIF(AE14:AI14,0)</f>
        <v>5</v>
      </c>
      <c r="AN14" s="10" t="b">
        <f>IF((E14=" "),TRUE,FALSE)</f>
        <v>0</v>
      </c>
      <c r="AO14" s="10">
        <f>COUNTIF(AE14:AI14,5)</f>
        <v>0</v>
      </c>
      <c r="AP14" s="10">
        <f>COUNTIF(AE14:AI14,4)</f>
        <v>0</v>
      </c>
      <c r="AQ14" s="10">
        <f>COUNTIF(AE14:AI14,2)</f>
        <v>0</v>
      </c>
      <c r="AR14" s="10">
        <f>COUNTIF(AE14:AI14,1)</f>
        <v>0</v>
      </c>
      <c r="AT14" s="10">
        <f>IF(G13="AL5",5,0)</f>
        <v>0</v>
      </c>
      <c r="AU14" s="10">
        <f>IF(G13="AL4",4,0)</f>
        <v>0</v>
      </c>
      <c r="AV14" s="10">
        <f>IF(G13="AL3",3,0)</f>
        <v>0</v>
      </c>
      <c r="AW14" s="10">
        <f>IF(G13="AL2",2,0)</f>
        <v>0</v>
      </c>
      <c r="AX14" s="10">
        <f>IF(G13="AL1",1,0)</f>
        <v>0</v>
      </c>
    </row>
    <row r="15" spans="4:73" ht="150" customHeight="1" x14ac:dyDescent="0.3">
      <c r="D15" s="4" t="s">
        <v>37</v>
      </c>
      <c r="E15" s="396" t="s">
        <v>908</v>
      </c>
      <c r="G15" s="124"/>
      <c r="H15" s="230" t="e">
        <f>VLOOKUP(G15,$BA$5:$BR$10,5)</f>
        <v>#N/A</v>
      </c>
      <c r="I15" s="125"/>
      <c r="J15" s="125"/>
      <c r="K15" s="125"/>
      <c r="L15" s="125"/>
    </row>
    <row r="16" spans="4:73" ht="150" customHeight="1" x14ac:dyDescent="0.3">
      <c r="E16" s="396"/>
      <c r="G16" s="129"/>
      <c r="H16" s="231" t="e">
        <f>VLOOKUP(G16,$BA$5:$BR$10,5)</f>
        <v>#N/A</v>
      </c>
      <c r="I16" s="127"/>
      <c r="J16" s="127"/>
      <c r="K16" s="127"/>
      <c r="L16" s="128"/>
    </row>
    <row r="17" spans="4:50" x14ac:dyDescent="0.3">
      <c r="E17" s="395" t="str">
        <f>IF(AND(I15="",J15="",K15="",L15=""),"INPUT ERROR! Please provide remarks"," ")</f>
        <v>INPUT ERROR! Please provide remarks</v>
      </c>
      <c r="F17" s="395"/>
      <c r="G17" s="395"/>
      <c r="H17" s="395"/>
      <c r="I17" s="395"/>
      <c r="J17" s="395"/>
      <c r="K17" s="395"/>
      <c r="L17" s="395"/>
      <c r="AC17" t="b">
        <f>IF(G15="",FALSE,TRUE)</f>
        <v>0</v>
      </c>
      <c r="AD17" s="10" t="b">
        <f>AC17</f>
        <v>0</v>
      </c>
      <c r="AE17" s="10">
        <f>IF(G15="AL5",5,0)</f>
        <v>0</v>
      </c>
      <c r="AF17" s="10">
        <f>IF(G15="AL4",4,0)</f>
        <v>0</v>
      </c>
      <c r="AG17" s="10">
        <f>IF(G15="AL3",3,0)</f>
        <v>0</v>
      </c>
      <c r="AH17" s="10">
        <f>IF(G15="AL2",2,0)</f>
        <v>0</v>
      </c>
      <c r="AI17" s="10">
        <f>IF(G15="AL1",1,0)</f>
        <v>0</v>
      </c>
      <c r="AJ17" s="10" t="b">
        <f>IF(AND(K15="",L15=""),TRUE,FALSE)</f>
        <v>1</v>
      </c>
      <c r="AK17" s="10" t="b">
        <f>IF(AND(K16="",L16=""),TRUE,FALSE)</f>
        <v>1</v>
      </c>
      <c r="AL17" s="10"/>
      <c r="AM17" s="10">
        <f>COUNTIF(AE17:AI17,0)</f>
        <v>5</v>
      </c>
      <c r="AN17" s="10" t="b">
        <f>IF((E17=" "),TRUE,FALSE)</f>
        <v>0</v>
      </c>
      <c r="AO17" s="10">
        <f>COUNTIF(AE17:AI17,5)</f>
        <v>0</v>
      </c>
      <c r="AP17" s="10">
        <f>COUNTIF(AE17:AI17,4)</f>
        <v>0</v>
      </c>
      <c r="AQ17" s="10">
        <f>COUNTIF(AE17:AI17,2)</f>
        <v>0</v>
      </c>
      <c r="AR17" s="10">
        <f>COUNTIF(AE17:AI17,1)</f>
        <v>0</v>
      </c>
      <c r="AT17" s="10">
        <f>IF(G16="AL5",5,0)</f>
        <v>0</v>
      </c>
      <c r="AU17" s="10">
        <f>IF(G16="AL4",4,0)</f>
        <v>0</v>
      </c>
      <c r="AV17" s="10">
        <f>IF(G16="AL3",3,0)</f>
        <v>0</v>
      </c>
      <c r="AW17" s="10">
        <f>IF(G16="AL2",2,0)</f>
        <v>0</v>
      </c>
      <c r="AX17" s="10">
        <f>IF(G16="AL1",1,0)</f>
        <v>0</v>
      </c>
    </row>
    <row r="18" spans="4:50" ht="150" hidden="1" customHeight="1" x14ac:dyDescent="0.3">
      <c r="D18" s="4" t="s">
        <v>38</v>
      </c>
      <c r="E18" s="396" t="s">
        <v>738</v>
      </c>
      <c r="G18" s="124"/>
      <c r="H18" s="230" t="e">
        <f>VLOOKUP(G18,$BA$5:$BR$10,6)</f>
        <v>#N/A</v>
      </c>
      <c r="I18" s="125"/>
      <c r="J18" s="125"/>
      <c r="K18" s="125"/>
      <c r="L18" s="125"/>
    </row>
    <row r="19" spans="4:50" ht="150" hidden="1" customHeight="1" x14ac:dyDescent="0.3">
      <c r="E19" s="396"/>
      <c r="G19" s="129"/>
      <c r="H19" s="231" t="e">
        <f>VLOOKUP(G19,$BA$5:$BR$10,6)</f>
        <v>#N/A</v>
      </c>
      <c r="I19" s="127"/>
      <c r="J19" s="127"/>
      <c r="K19" s="127"/>
      <c r="L19" s="128"/>
    </row>
    <row r="20" spans="4:50" hidden="1" x14ac:dyDescent="0.3">
      <c r="E20" s="395" t="str">
        <f>IF(AND(I18="",J18="",K18="",L18=""),"INPUT ERROR! Please provide remarks"," ")</f>
        <v>INPUT ERROR! Please provide remarks</v>
      </c>
      <c r="F20" s="395"/>
      <c r="G20" s="395"/>
      <c r="H20" s="395"/>
      <c r="I20" s="395"/>
      <c r="J20" s="395"/>
      <c r="K20" s="395"/>
      <c r="L20" s="395"/>
      <c r="AD20" s="10" t="b">
        <f>IF(G18="",FALSE,TRUE)</f>
        <v>0</v>
      </c>
      <c r="AE20" s="10">
        <f>IF(G18="AL5",5,0)</f>
        <v>0</v>
      </c>
      <c r="AF20" s="10">
        <f>IF(G18="AL4",4,0)</f>
        <v>0</v>
      </c>
      <c r="AG20" s="10">
        <f>IF(G18="AL3",3,0)</f>
        <v>0</v>
      </c>
      <c r="AH20" s="10">
        <f>IF(G18="AL2",2,0)</f>
        <v>0</v>
      </c>
      <c r="AI20" s="10">
        <f>IF(G18="AL1",1,0)</f>
        <v>0</v>
      </c>
      <c r="AJ20" s="10" t="b">
        <f>IF(AND(K18="",L18=""),TRUE,FALSE)</f>
        <v>1</v>
      </c>
      <c r="AK20" s="10" t="b">
        <f>IF(AND(K19="",L19=""),TRUE,FALSE)</f>
        <v>1</v>
      </c>
      <c r="AL20" s="10"/>
      <c r="AM20" s="10">
        <f>COUNTIF(AE20:AI20,0)</f>
        <v>5</v>
      </c>
      <c r="AN20" s="10" t="b">
        <f>IF((E20=" "),TRUE,FALSE)</f>
        <v>0</v>
      </c>
      <c r="AO20" s="10">
        <f>COUNTIF(AE20:AI20,5)</f>
        <v>0</v>
      </c>
      <c r="AP20" s="10">
        <f>COUNTIF(AE20:AI20,4)</f>
        <v>0</v>
      </c>
      <c r="AQ20" s="10">
        <f>COUNTIF(AE20:AI20,2)</f>
        <v>0</v>
      </c>
      <c r="AR20" s="10">
        <f>COUNTIF(AE20:AI20,1)</f>
        <v>0</v>
      </c>
      <c r="AT20" s="10">
        <f>IF(G19="AL5",5,0)</f>
        <v>0</v>
      </c>
      <c r="AU20" s="10">
        <f>IF(G19="AL4",4,0)</f>
        <v>0</v>
      </c>
      <c r="AV20" s="10">
        <f>IF(G19="AL3",3,0)</f>
        <v>0</v>
      </c>
      <c r="AW20" s="10">
        <f>IF(G19="AL2",2,0)</f>
        <v>0</v>
      </c>
      <c r="AX20" s="10">
        <f>IF(G19="AL1",1,0)</f>
        <v>0</v>
      </c>
    </row>
    <row r="21" spans="4:50" ht="5.0999999999999996" customHeight="1" x14ac:dyDescent="0.3">
      <c r="AJ21" s="10"/>
    </row>
    <row r="22" spans="4:50" ht="84.9" customHeight="1" x14ac:dyDescent="0.3">
      <c r="D22" s="108">
        <v>3.2</v>
      </c>
      <c r="E22" s="109" t="s">
        <v>39</v>
      </c>
      <c r="G22" s="98" t="s">
        <v>767</v>
      </c>
      <c r="H22" s="64" t="s">
        <v>395</v>
      </c>
      <c r="I22" s="64" t="s">
        <v>888</v>
      </c>
      <c r="J22" s="64" t="s">
        <v>887</v>
      </c>
      <c r="K22" s="64" t="s">
        <v>889</v>
      </c>
      <c r="L22" s="64" t="s">
        <v>797</v>
      </c>
      <c r="AJ22" s="10"/>
    </row>
    <row r="23" spans="4:50" ht="150" customHeight="1" x14ac:dyDescent="0.3">
      <c r="D23" s="4" t="s">
        <v>40</v>
      </c>
      <c r="E23" s="397" t="s">
        <v>909</v>
      </c>
      <c r="G23" s="124"/>
      <c r="H23" s="230" t="e">
        <f>VLOOKUP(G23,$BA$5:$BR$10,7)</f>
        <v>#N/A</v>
      </c>
      <c r="I23" s="125"/>
      <c r="J23" s="125"/>
      <c r="K23" s="125"/>
      <c r="L23" s="125"/>
      <c r="AJ23" s="10"/>
    </row>
    <row r="24" spans="4:50" ht="150" customHeight="1" x14ac:dyDescent="0.3">
      <c r="E24" s="396"/>
      <c r="G24" s="129"/>
      <c r="H24" s="231" t="e">
        <f>VLOOKUP(G24,$BA$5:$BR$10,7)</f>
        <v>#N/A</v>
      </c>
      <c r="I24" s="127"/>
      <c r="J24" s="127"/>
      <c r="K24" s="127"/>
      <c r="L24" s="128"/>
      <c r="AJ24" s="10"/>
    </row>
    <row r="25" spans="4:50" x14ac:dyDescent="0.3">
      <c r="E25" s="395" t="str">
        <f>IF(AND(I23="",J23="",K23="",L23=""),"INPUT ERROR! Please provide remarks"," ")</f>
        <v>INPUT ERROR! Please provide remarks</v>
      </c>
      <c r="F25" s="395"/>
      <c r="G25" s="395"/>
      <c r="H25" s="395"/>
      <c r="I25" s="395"/>
      <c r="J25" s="395"/>
      <c r="K25" s="395"/>
      <c r="L25" s="395"/>
      <c r="AD25" s="10" t="b">
        <f>IF(G23="",FALSE,TRUE)</f>
        <v>0</v>
      </c>
      <c r="AE25" s="10">
        <f>IF(G23="AL5",5,0)</f>
        <v>0</v>
      </c>
      <c r="AF25" s="10">
        <f>IF(G23="AL4",4,0)</f>
        <v>0</v>
      </c>
      <c r="AG25" s="10">
        <f>IF(G23="AL3",3,0)</f>
        <v>0</v>
      </c>
      <c r="AH25" s="10">
        <f>IF(G23="AL2",2,0)</f>
        <v>0</v>
      </c>
      <c r="AI25" s="10">
        <f>IF(G23="AL1",1,0)</f>
        <v>0</v>
      </c>
      <c r="AJ25" s="10" t="b">
        <f>IF(AND(K23="",L23=""),TRUE,FALSE)</f>
        <v>1</v>
      </c>
      <c r="AK25" s="10" t="b">
        <f>IF(AND(K24="",L24=""),TRUE,FALSE)</f>
        <v>1</v>
      </c>
      <c r="AL25" s="10"/>
      <c r="AM25" s="10">
        <f>COUNTIF(AE25:AI25,0)</f>
        <v>5</v>
      </c>
      <c r="AN25" s="10" t="b">
        <f>IF((E25=" "),TRUE,FALSE)</f>
        <v>0</v>
      </c>
      <c r="AO25" s="10">
        <f>COUNTIF(AE25:AI25,5)</f>
        <v>0</v>
      </c>
      <c r="AP25" s="10">
        <f>COUNTIF(AE25:AI25,4)</f>
        <v>0</v>
      </c>
      <c r="AQ25" s="10">
        <f>COUNTIF(AE25:AI25,2)</f>
        <v>0</v>
      </c>
      <c r="AR25" s="10">
        <f>COUNTIF(AE25:AI25,1)</f>
        <v>0</v>
      </c>
      <c r="AT25" s="10">
        <f>IF(G24="AL5",5,0)</f>
        <v>0</v>
      </c>
      <c r="AU25" s="10">
        <f>IF(G24="AL4",4,0)</f>
        <v>0</v>
      </c>
      <c r="AV25" s="10">
        <f>IF(G24="AL3",3,0)</f>
        <v>0</v>
      </c>
      <c r="AW25" s="10">
        <f>IF(G24="AL2",2,0)</f>
        <v>0</v>
      </c>
      <c r="AX25" s="10">
        <f>IF(G24="AL1",1,0)</f>
        <v>0</v>
      </c>
    </row>
    <row r="26" spans="4:50" ht="150" customHeight="1" x14ac:dyDescent="0.3">
      <c r="D26" s="4" t="s">
        <v>41</v>
      </c>
      <c r="E26" s="396" t="s">
        <v>910</v>
      </c>
      <c r="G26" s="124"/>
      <c r="H26" s="230" t="e">
        <f>VLOOKUP(G26,$BA$5:$BR$10,8)</f>
        <v>#N/A</v>
      </c>
      <c r="I26" s="125"/>
      <c r="J26" s="125"/>
      <c r="K26" s="125"/>
      <c r="L26" s="125"/>
      <c r="AJ26" s="10"/>
    </row>
    <row r="27" spans="4:50" ht="150" customHeight="1" x14ac:dyDescent="0.3">
      <c r="E27" s="396"/>
      <c r="G27" s="129"/>
      <c r="H27" s="231" t="e">
        <f>VLOOKUP(G27,$BA$5:$BR$10,8)</f>
        <v>#N/A</v>
      </c>
      <c r="I27" s="127"/>
      <c r="J27" s="127"/>
      <c r="K27" s="127"/>
      <c r="L27" s="128"/>
      <c r="AJ27" s="10"/>
    </row>
    <row r="28" spans="4:50" x14ac:dyDescent="0.3">
      <c r="E28" s="395" t="str">
        <f>IF(AND(I26="",J26="",K26="",L26=""),"INPUT ERROR! Please provide remarks"," ")</f>
        <v>INPUT ERROR! Please provide remarks</v>
      </c>
      <c r="F28" s="395"/>
      <c r="G28" s="395"/>
      <c r="H28" s="395"/>
      <c r="I28" s="395"/>
      <c r="J28" s="395"/>
      <c r="K28" s="395"/>
      <c r="L28" s="395"/>
      <c r="AD28" s="10" t="b">
        <f>IF(G26="",FALSE,TRUE)</f>
        <v>0</v>
      </c>
      <c r="AE28" s="10">
        <f>IF(G26="AL5",5,0)</f>
        <v>0</v>
      </c>
      <c r="AF28" s="10">
        <f>IF(G26="AL4",4,0)</f>
        <v>0</v>
      </c>
      <c r="AG28" s="10">
        <f>IF(G26="AL3",3,0)</f>
        <v>0</v>
      </c>
      <c r="AH28" s="10">
        <f>IF(G26="AL2",2,0)</f>
        <v>0</v>
      </c>
      <c r="AI28" s="10">
        <f>IF(G26="AL1",1,0)</f>
        <v>0</v>
      </c>
      <c r="AJ28" s="10" t="b">
        <f>IF(AND(K26="",L26=""),TRUE,FALSE)</f>
        <v>1</v>
      </c>
      <c r="AK28" s="10" t="b">
        <f>IF(AND(K27="",L27=""),TRUE,FALSE)</f>
        <v>1</v>
      </c>
      <c r="AL28" s="10"/>
      <c r="AM28" s="10">
        <f>COUNTIF(AE28:AI28,0)</f>
        <v>5</v>
      </c>
      <c r="AN28" s="10" t="b">
        <f>IF((E28=" "),TRUE,FALSE)</f>
        <v>0</v>
      </c>
      <c r="AO28" s="10">
        <f>COUNTIF(AE28:AI28,5)</f>
        <v>0</v>
      </c>
      <c r="AP28" s="10">
        <f>COUNTIF(AE28:AI28,4)</f>
        <v>0</v>
      </c>
      <c r="AQ28" s="10">
        <f>COUNTIF(AE28:AI28,2)</f>
        <v>0</v>
      </c>
      <c r="AR28" s="10">
        <f>COUNTIF(AE28:AI28,1)</f>
        <v>0</v>
      </c>
      <c r="AT28" s="10">
        <f>IF(G27="AL5",5,0)</f>
        <v>0</v>
      </c>
      <c r="AU28" s="10">
        <f>IF(G27="AL4",4,0)</f>
        <v>0</v>
      </c>
      <c r="AV28" s="10">
        <f>IF(G27="AL3",3,0)</f>
        <v>0</v>
      </c>
      <c r="AW28" s="10">
        <f>IF(G27="AL2",2,0)</f>
        <v>0</v>
      </c>
      <c r="AX28" s="10">
        <f>IF(G27="AL1",1,0)</f>
        <v>0</v>
      </c>
    </row>
    <row r="29" spans="4:50" ht="5.0999999999999996" customHeight="1" x14ac:dyDescent="0.3">
      <c r="AJ29" s="10"/>
    </row>
    <row r="30" spans="4:50" ht="84.9" customHeight="1" x14ac:dyDescent="0.3">
      <c r="D30" s="108">
        <v>3.3</v>
      </c>
      <c r="E30" s="109" t="s">
        <v>42</v>
      </c>
      <c r="G30" s="98" t="s">
        <v>767</v>
      </c>
      <c r="H30" s="64" t="s">
        <v>395</v>
      </c>
      <c r="I30" s="64" t="s">
        <v>888</v>
      </c>
      <c r="J30" s="64" t="s">
        <v>887</v>
      </c>
      <c r="K30" s="64" t="s">
        <v>889</v>
      </c>
      <c r="L30" s="64" t="s">
        <v>797</v>
      </c>
      <c r="AD30" s="10"/>
      <c r="AE30" s="10"/>
      <c r="AF30" s="10"/>
      <c r="AG30" s="10"/>
      <c r="AH30" s="10"/>
      <c r="AI30" s="10"/>
      <c r="AJ30" s="10"/>
      <c r="AK30" s="10"/>
      <c r="AL30" s="10"/>
      <c r="AM30" s="10"/>
      <c r="AN30" s="10"/>
      <c r="AO30" s="10"/>
      <c r="AP30" s="10"/>
      <c r="AQ30" s="10"/>
      <c r="AR30" s="10"/>
      <c r="AT30" s="10"/>
      <c r="AU30" s="10"/>
      <c r="AV30" s="10"/>
      <c r="AW30" s="10"/>
      <c r="AX30" s="10"/>
    </row>
    <row r="31" spans="4:50" ht="150" customHeight="1" x14ac:dyDescent="0.3">
      <c r="D31" s="4" t="s">
        <v>43</v>
      </c>
      <c r="E31" s="397" t="s">
        <v>911</v>
      </c>
      <c r="G31" s="124"/>
      <c r="H31" s="230" t="e">
        <f>VLOOKUP(G31,$BA$5:$BR$10,9)</f>
        <v>#N/A</v>
      </c>
      <c r="I31" s="125"/>
      <c r="J31" s="125"/>
      <c r="K31" s="125"/>
      <c r="L31" s="125"/>
      <c r="AJ31" s="10"/>
    </row>
    <row r="32" spans="4:50" ht="150" customHeight="1" x14ac:dyDescent="0.3">
      <c r="E32" s="396"/>
      <c r="G32" s="129"/>
      <c r="H32" s="231" t="e">
        <f>VLOOKUP(G32,$BA$5:$BR$10,9)</f>
        <v>#N/A</v>
      </c>
      <c r="I32" s="127"/>
      <c r="J32" s="127"/>
      <c r="K32" s="127"/>
      <c r="L32" s="128"/>
      <c r="AJ32" s="10"/>
    </row>
    <row r="33" spans="4:50" x14ac:dyDescent="0.3">
      <c r="E33" s="395" t="str">
        <f>IF(AND(I31="",J31="",K31="",L31=""),"INPUT ERROR! Please provide remarks"," ")</f>
        <v>INPUT ERROR! Please provide remarks</v>
      </c>
      <c r="F33" s="395"/>
      <c r="G33" s="395"/>
      <c r="H33" s="395"/>
      <c r="I33" s="395"/>
      <c r="J33" s="395"/>
      <c r="K33" s="395"/>
      <c r="L33" s="395"/>
      <c r="AD33" s="10" t="b">
        <f>IF(G31="",FALSE,TRUE)</f>
        <v>0</v>
      </c>
      <c r="AE33" s="10">
        <f>IF(G31="AL5",5,0)</f>
        <v>0</v>
      </c>
      <c r="AF33" s="10">
        <f>IF(G31="AL4",4,0)</f>
        <v>0</v>
      </c>
      <c r="AG33" s="10">
        <f>IF(G31="AL3",3,0)</f>
        <v>0</v>
      </c>
      <c r="AH33" s="10">
        <f>IF(G31="AL2",2,0)</f>
        <v>0</v>
      </c>
      <c r="AI33" s="10">
        <f>IF(G31="AL1",1,0)</f>
        <v>0</v>
      </c>
      <c r="AJ33" s="10" t="b">
        <f>IF(AND(K31="",L31=""),TRUE,FALSE)</f>
        <v>1</v>
      </c>
      <c r="AK33" s="10" t="b">
        <f>IF(AND(K32="",L32=""),TRUE,FALSE)</f>
        <v>1</v>
      </c>
      <c r="AL33" s="10"/>
      <c r="AM33" s="10">
        <f>COUNTIF(AE33:AI33,0)</f>
        <v>5</v>
      </c>
      <c r="AN33" s="10" t="b">
        <f>IF((E33=" "),TRUE,FALSE)</f>
        <v>0</v>
      </c>
      <c r="AO33" s="10">
        <f>COUNTIF(AE33:AI33,5)</f>
        <v>0</v>
      </c>
      <c r="AP33" s="10">
        <f>COUNTIF(AE33:AI33,4)</f>
        <v>0</v>
      </c>
      <c r="AQ33" s="10">
        <f>COUNTIF(AE33:AI33,2)</f>
        <v>0</v>
      </c>
      <c r="AR33" s="10">
        <f>COUNTIF(AE33:AI33,1)</f>
        <v>0</v>
      </c>
      <c r="AT33" s="10">
        <f>IF(G32="AL5",5,0)</f>
        <v>0</v>
      </c>
      <c r="AU33" s="10">
        <f>IF(G32="AL4",4,0)</f>
        <v>0</v>
      </c>
      <c r="AV33" s="10">
        <f>IF(G32="AL3",3,0)</f>
        <v>0</v>
      </c>
      <c r="AW33" s="10">
        <f>IF(G32="AL2",2,0)</f>
        <v>0</v>
      </c>
      <c r="AX33" s="10">
        <f>IF(G32="AL1",1,0)</f>
        <v>0</v>
      </c>
    </row>
    <row r="34" spans="4:50" ht="150" customHeight="1" x14ac:dyDescent="0.3">
      <c r="D34" s="4" t="s">
        <v>44</v>
      </c>
      <c r="E34" s="396" t="s">
        <v>912</v>
      </c>
      <c r="G34" s="124"/>
      <c r="H34" s="230" t="e">
        <f>VLOOKUP(G34,$BA$5:$BR$10,10)</f>
        <v>#N/A</v>
      </c>
      <c r="I34" s="125"/>
      <c r="J34" s="125"/>
      <c r="K34" s="125"/>
      <c r="L34" s="125"/>
      <c r="AJ34" s="10"/>
    </row>
    <row r="35" spans="4:50" ht="150" customHeight="1" x14ac:dyDescent="0.3">
      <c r="E35" s="396"/>
      <c r="G35" s="129"/>
      <c r="H35" s="231" t="e">
        <f>VLOOKUP(G35,$BA$5:$BR$10,10)</f>
        <v>#N/A</v>
      </c>
      <c r="I35" s="127"/>
      <c r="J35" s="127"/>
      <c r="K35" s="127"/>
      <c r="L35" s="128"/>
      <c r="AJ35" s="10"/>
    </row>
    <row r="36" spans="4:50" x14ac:dyDescent="0.3">
      <c r="E36" s="395" t="str">
        <f>IF(AND(I34="",J34="",K34="",L34=""),"INPUT ERROR! Please provide remarks"," ")</f>
        <v>INPUT ERROR! Please provide remarks</v>
      </c>
      <c r="F36" s="395"/>
      <c r="G36" s="395"/>
      <c r="H36" s="395"/>
      <c r="I36" s="395"/>
      <c r="J36" s="395"/>
      <c r="K36" s="395"/>
      <c r="L36" s="395"/>
      <c r="AD36" s="10" t="b">
        <f>IF(G34="",FALSE,TRUE)</f>
        <v>0</v>
      </c>
      <c r="AE36" s="10">
        <f>IF(G34="AL5",5,0)</f>
        <v>0</v>
      </c>
      <c r="AF36" s="10">
        <f>IF(G34="AL4",4,0)</f>
        <v>0</v>
      </c>
      <c r="AG36" s="10">
        <f>IF(G34="AL3",3,0)</f>
        <v>0</v>
      </c>
      <c r="AH36" s="10">
        <f>IF(G34="AL2",2,0)</f>
        <v>0</v>
      </c>
      <c r="AI36" s="10">
        <f>IF(G34="AL1",1,0)</f>
        <v>0</v>
      </c>
      <c r="AJ36" s="10" t="b">
        <f>IF(AND(K34="",L34=""),TRUE,FALSE)</f>
        <v>1</v>
      </c>
      <c r="AK36" s="10" t="b">
        <f>IF(AND(K35="",L35=""),TRUE,FALSE)</f>
        <v>1</v>
      </c>
      <c r="AL36" s="10"/>
      <c r="AM36" s="10">
        <f>COUNTIF(AE36:AI36,0)</f>
        <v>5</v>
      </c>
      <c r="AN36" s="10" t="b">
        <f>IF((E36=" "),TRUE,FALSE)</f>
        <v>0</v>
      </c>
      <c r="AO36" s="10">
        <f>COUNTIF(AE36:AI36,5)</f>
        <v>0</v>
      </c>
      <c r="AP36" s="10">
        <f>COUNTIF(AE36:AI36,4)</f>
        <v>0</v>
      </c>
      <c r="AQ36" s="10">
        <f>COUNTIF(AE36:AI36,2)</f>
        <v>0</v>
      </c>
      <c r="AR36" s="10">
        <f>COUNTIF(AE36:AI36,1)</f>
        <v>0</v>
      </c>
      <c r="AT36" s="10">
        <f>IF(G35="AL5",5,0)</f>
        <v>0</v>
      </c>
      <c r="AU36" s="10">
        <f>IF(G35="AL4",4,0)</f>
        <v>0</v>
      </c>
      <c r="AV36" s="10">
        <f>IF(G35="AL3",3,0)</f>
        <v>0</v>
      </c>
      <c r="AW36" s="10">
        <f>IF(G35="AL2",2,0)</f>
        <v>0</v>
      </c>
      <c r="AX36" s="10">
        <f>IF(G35="AL1",1,0)</f>
        <v>0</v>
      </c>
    </row>
    <row r="37" spans="4:50" ht="150" customHeight="1" x14ac:dyDescent="0.3">
      <c r="D37" s="4" t="s">
        <v>45</v>
      </c>
      <c r="E37" s="398" t="s">
        <v>913</v>
      </c>
      <c r="G37" s="124"/>
      <c r="H37" s="230" t="e">
        <f>VLOOKUP(G37,$BA$5:$BR$10,11)</f>
        <v>#N/A</v>
      </c>
      <c r="I37" s="125"/>
      <c r="J37" s="125"/>
      <c r="K37" s="125"/>
      <c r="L37" s="125"/>
      <c r="AJ37" s="10"/>
    </row>
    <row r="38" spans="4:50" ht="150" customHeight="1" x14ac:dyDescent="0.3">
      <c r="E38" s="396"/>
      <c r="G38" s="129"/>
      <c r="H38" s="231" t="e">
        <f>VLOOKUP(G38,$BA$5:$BR$10,11)</f>
        <v>#N/A</v>
      </c>
      <c r="I38" s="127"/>
      <c r="J38" s="127"/>
      <c r="K38" s="127"/>
      <c r="L38" s="128"/>
      <c r="AJ38" s="10"/>
    </row>
    <row r="39" spans="4:50" x14ac:dyDescent="0.3">
      <c r="E39" s="395" t="str">
        <f>IF(AND(I37="",J37="",K37="",L37=""),"INPUT ERROR! Please provide remarks"," ")</f>
        <v>INPUT ERROR! Please provide remarks</v>
      </c>
      <c r="F39" s="395"/>
      <c r="G39" s="395"/>
      <c r="H39" s="395"/>
      <c r="I39" s="395"/>
      <c r="J39" s="395"/>
      <c r="K39" s="395"/>
      <c r="L39" s="395"/>
      <c r="AD39" s="10" t="b">
        <f>IF(G37="",FALSE,TRUE)</f>
        <v>0</v>
      </c>
      <c r="AE39" s="10">
        <f>IF(G37="AL5",5,0)</f>
        <v>0</v>
      </c>
      <c r="AF39" s="10">
        <f>IF(G37="AL4",4,0)</f>
        <v>0</v>
      </c>
      <c r="AG39" s="10">
        <f>IF(G37="AL3",3,0)</f>
        <v>0</v>
      </c>
      <c r="AH39" s="10">
        <f>IF(G37="AL2",2,0)</f>
        <v>0</v>
      </c>
      <c r="AI39" s="10">
        <f>IF(G37="AL1",1,0)</f>
        <v>0</v>
      </c>
      <c r="AJ39" s="10" t="b">
        <f>IF(AND(K37="",L37=""),TRUE,FALSE)</f>
        <v>1</v>
      </c>
      <c r="AK39" s="10" t="b">
        <f>IF(AND(K38="",L38=""),TRUE,FALSE)</f>
        <v>1</v>
      </c>
      <c r="AL39" s="10"/>
      <c r="AM39" s="10">
        <f>COUNTIF(AE39:AI39,0)</f>
        <v>5</v>
      </c>
      <c r="AN39" s="10" t="b">
        <f>IF((E39=" "),TRUE,FALSE)</f>
        <v>0</v>
      </c>
      <c r="AO39" s="10">
        <f>COUNTIF(AE39:AI39,5)</f>
        <v>0</v>
      </c>
      <c r="AP39" s="10">
        <f>COUNTIF(AE39:AI39,4)</f>
        <v>0</v>
      </c>
      <c r="AQ39" s="10">
        <f>COUNTIF(AE39:AI39,2)</f>
        <v>0</v>
      </c>
      <c r="AR39" s="10">
        <f>COUNTIF(AE39:AI39,1)</f>
        <v>0</v>
      </c>
      <c r="AT39" s="10">
        <f>IF(G38="AL5",5,0)</f>
        <v>0</v>
      </c>
      <c r="AU39" s="10">
        <f>IF(G38="AL4",4,0)</f>
        <v>0</v>
      </c>
      <c r="AV39" s="10">
        <f>IF(G38="AL3",3,0)</f>
        <v>0</v>
      </c>
      <c r="AW39" s="10">
        <f>IF(G38="AL2",2,0)</f>
        <v>0</v>
      </c>
      <c r="AX39" s="10">
        <f>IF(G38="AL1",1,0)</f>
        <v>0</v>
      </c>
    </row>
    <row r="40" spans="4:50" ht="150" customHeight="1" x14ac:dyDescent="0.3">
      <c r="D40" s="4" t="s">
        <v>46</v>
      </c>
      <c r="E40" s="396" t="s">
        <v>914</v>
      </c>
      <c r="G40" s="124"/>
      <c r="H40" s="230" t="e">
        <f>VLOOKUP(G40,$BA$5:$BR$10,12)</f>
        <v>#N/A</v>
      </c>
      <c r="I40" s="125"/>
      <c r="J40" s="125"/>
      <c r="K40" s="125"/>
      <c r="L40" s="125"/>
      <c r="AD40" s="10"/>
      <c r="AE40" s="10"/>
      <c r="AF40" s="10"/>
      <c r="AG40" s="10"/>
      <c r="AH40" s="10"/>
      <c r="AI40" s="10"/>
      <c r="AJ40" s="10"/>
      <c r="AK40" s="10"/>
      <c r="AL40" s="10"/>
      <c r="AM40" s="10"/>
      <c r="AN40" s="10"/>
      <c r="AO40" s="10"/>
      <c r="AP40" s="10"/>
      <c r="AQ40" s="10"/>
      <c r="AR40" s="10"/>
      <c r="AT40" s="10"/>
      <c r="AU40" s="10"/>
      <c r="AV40" s="10"/>
      <c r="AW40" s="10"/>
      <c r="AX40" s="10"/>
    </row>
    <row r="41" spans="4:50" ht="150" customHeight="1" x14ac:dyDescent="0.3">
      <c r="E41" s="396"/>
      <c r="G41" s="129"/>
      <c r="H41" s="231" t="e">
        <f>VLOOKUP(G41,$BA$5:$BR$10,12)</f>
        <v>#N/A</v>
      </c>
      <c r="I41" s="127"/>
      <c r="J41" s="127"/>
      <c r="K41" s="127"/>
      <c r="L41" s="128"/>
      <c r="AD41" s="10"/>
      <c r="AE41" s="10"/>
      <c r="AF41" s="10"/>
      <c r="AG41" s="10"/>
      <c r="AH41" s="10"/>
      <c r="AI41" s="10"/>
      <c r="AJ41" s="10"/>
      <c r="AK41" s="10"/>
      <c r="AL41" s="10"/>
      <c r="AM41" s="10"/>
      <c r="AN41" s="10"/>
      <c r="AO41" s="10"/>
      <c r="AP41" s="10"/>
      <c r="AQ41" s="10"/>
      <c r="AR41" s="10"/>
      <c r="AT41" s="10"/>
      <c r="AU41" s="10"/>
      <c r="AV41" s="10"/>
      <c r="AW41" s="10"/>
      <c r="AX41" s="10"/>
    </row>
    <row r="42" spans="4:50" x14ac:dyDescent="0.3">
      <c r="E42" s="395" t="str">
        <f>IF(AND(I40="",J40="",K40="",L40=""),"INPUT ERROR! Please provide remarks"," ")</f>
        <v>INPUT ERROR! Please provide remarks</v>
      </c>
      <c r="F42" s="395"/>
      <c r="G42" s="395"/>
      <c r="H42" s="395"/>
      <c r="I42" s="395"/>
      <c r="J42" s="395"/>
      <c r="K42" s="395"/>
      <c r="L42" s="395"/>
      <c r="AD42" s="10" t="b">
        <f>IF(G40="",FALSE,TRUE)</f>
        <v>0</v>
      </c>
      <c r="AE42" s="10">
        <f>IF(G40="AL5",5,0)</f>
        <v>0</v>
      </c>
      <c r="AF42" s="10">
        <f>IF(G40="AL4",4,0)</f>
        <v>0</v>
      </c>
      <c r="AG42" s="10">
        <f>IF(G40="AL3",3,0)</f>
        <v>0</v>
      </c>
      <c r="AH42" s="10">
        <f>IF(G40="AL2",2,0)</f>
        <v>0</v>
      </c>
      <c r="AI42" s="10">
        <f>IF(G40="AL1",1,0)</f>
        <v>0</v>
      </c>
      <c r="AJ42" s="10" t="b">
        <f>IF(AND(K40="",L40=""),TRUE,FALSE)</f>
        <v>1</v>
      </c>
      <c r="AK42" s="10" t="b">
        <f>IF(AND(K41="",L41=""),TRUE,FALSE)</f>
        <v>1</v>
      </c>
      <c r="AL42" s="10"/>
      <c r="AM42" s="10">
        <f>COUNTIF(AE42:AI42,0)</f>
        <v>5</v>
      </c>
      <c r="AN42" s="10" t="b">
        <f>IF((E42=" "),TRUE,FALSE)</f>
        <v>0</v>
      </c>
      <c r="AO42" s="10">
        <f>COUNTIF(AE42:AI42,5)</f>
        <v>0</v>
      </c>
      <c r="AP42" s="10">
        <f>COUNTIF(AE42:AI42,4)</f>
        <v>0</v>
      </c>
      <c r="AQ42" s="10">
        <f>COUNTIF(AE42:AI42,2)</f>
        <v>0</v>
      </c>
      <c r="AR42" s="10">
        <f>COUNTIF(AE42:AI42,1)</f>
        <v>0</v>
      </c>
      <c r="AT42" s="10">
        <f>IF(G41="AL5",5,0)</f>
        <v>0</v>
      </c>
      <c r="AU42" s="10">
        <f>IF(G41="AL4",4,0)</f>
        <v>0</v>
      </c>
      <c r="AV42" s="10">
        <f>IF(G41="AL3",3,0)</f>
        <v>0</v>
      </c>
      <c r="AW42" s="10">
        <f>IF(G41="AL2",2,0)</f>
        <v>0</v>
      </c>
      <c r="AX42" s="10">
        <f>IF(G41="AL1",1,0)</f>
        <v>0</v>
      </c>
    </row>
    <row r="43" spans="4:50" ht="150" customHeight="1" x14ac:dyDescent="0.3">
      <c r="D43" s="4" t="s">
        <v>47</v>
      </c>
      <c r="E43" s="396" t="s">
        <v>915</v>
      </c>
      <c r="G43" s="124"/>
      <c r="H43" s="230" t="e">
        <f>VLOOKUP(G43,$BA$5:$BR$10,13)</f>
        <v>#N/A</v>
      </c>
      <c r="I43" s="125"/>
      <c r="J43" s="125"/>
      <c r="K43" s="125"/>
      <c r="L43" s="125"/>
      <c r="AJ43" s="10"/>
    </row>
    <row r="44" spans="4:50" ht="150" customHeight="1" x14ac:dyDescent="0.3">
      <c r="E44" s="396"/>
      <c r="G44" s="129"/>
      <c r="H44" s="231" t="e">
        <f>VLOOKUP(G44,$BA$5:$BR$10,13)</f>
        <v>#N/A</v>
      </c>
      <c r="I44" s="127"/>
      <c r="J44" s="127"/>
      <c r="K44" s="127"/>
      <c r="L44" s="128"/>
      <c r="AJ44" s="10"/>
    </row>
    <row r="45" spans="4:50" x14ac:dyDescent="0.3">
      <c r="E45" s="395" t="str">
        <f>IF(AND(I43="",J43="",K43="",L43=""),"INPUT ERROR! Please provide remarks"," ")</f>
        <v>INPUT ERROR! Please provide remarks</v>
      </c>
      <c r="F45" s="395"/>
      <c r="G45" s="395"/>
      <c r="H45" s="395"/>
      <c r="I45" s="395"/>
      <c r="J45" s="395"/>
      <c r="K45" s="395"/>
      <c r="L45" s="395"/>
      <c r="AD45" s="10" t="b">
        <f>IF(G43="",FALSE,TRUE)</f>
        <v>0</v>
      </c>
      <c r="AE45" s="10">
        <f>IF(G43="AL5",5,0)</f>
        <v>0</v>
      </c>
      <c r="AF45" s="10">
        <f>IF(G43="AL4",4,0)</f>
        <v>0</v>
      </c>
      <c r="AG45" s="10">
        <f>IF(G43="AL3",3,0)</f>
        <v>0</v>
      </c>
      <c r="AH45" s="10">
        <f>IF(G43="AL2",2,0)</f>
        <v>0</v>
      </c>
      <c r="AI45" s="10">
        <f>IF(G43="AL1",1,0)</f>
        <v>0</v>
      </c>
      <c r="AJ45" s="10" t="b">
        <f>IF(AND(K43="",L43=""),TRUE,FALSE)</f>
        <v>1</v>
      </c>
      <c r="AK45" s="10" t="b">
        <f>IF(AND(K44="",L44=""),TRUE,FALSE)</f>
        <v>1</v>
      </c>
      <c r="AL45" s="10"/>
      <c r="AM45" s="10">
        <f>COUNTIF(AE45:AI45,0)</f>
        <v>5</v>
      </c>
      <c r="AN45" s="10" t="b">
        <f>IF((E45=" "),TRUE,FALSE)</f>
        <v>0</v>
      </c>
      <c r="AO45" s="10">
        <f>COUNTIF(AE45:AI45,5)</f>
        <v>0</v>
      </c>
      <c r="AP45" s="10">
        <f>COUNTIF(AE45:AI45,4)</f>
        <v>0</v>
      </c>
      <c r="AQ45" s="10">
        <f>COUNTIF(AE45:AI45,2)</f>
        <v>0</v>
      </c>
      <c r="AR45" s="10">
        <f>COUNTIF(AE45:AI45,1)</f>
        <v>0</v>
      </c>
      <c r="AT45" s="10">
        <f>IF(G44="AL5",5,0)</f>
        <v>0</v>
      </c>
      <c r="AU45" s="10">
        <f>IF(G44="AL4",4,0)</f>
        <v>0</v>
      </c>
      <c r="AV45" s="10">
        <f>IF(G44="AL3",3,0)</f>
        <v>0</v>
      </c>
      <c r="AW45" s="10">
        <f>IF(G44="AL2",2,0)</f>
        <v>0</v>
      </c>
      <c r="AX45" s="10">
        <f>IF(G44="AL1",1,0)</f>
        <v>0</v>
      </c>
    </row>
    <row r="46" spans="4:50" ht="150" customHeight="1" x14ac:dyDescent="0.3">
      <c r="D46" s="4" t="s">
        <v>48</v>
      </c>
      <c r="E46" s="396" t="s">
        <v>916</v>
      </c>
      <c r="G46" s="124"/>
      <c r="H46" s="230" t="e">
        <f>VLOOKUP(G46,$BA$5:$BR$10,14)</f>
        <v>#N/A</v>
      </c>
      <c r="I46" s="125"/>
      <c r="J46" s="125"/>
      <c r="K46" s="125"/>
      <c r="L46" s="125"/>
      <c r="AJ46" s="10"/>
    </row>
    <row r="47" spans="4:50" ht="150" customHeight="1" x14ac:dyDescent="0.3">
      <c r="E47" s="396"/>
      <c r="G47" s="129"/>
      <c r="H47" s="231" t="e">
        <f>VLOOKUP(G47,$BA$5:$BR$10,14)</f>
        <v>#N/A</v>
      </c>
      <c r="I47" s="127"/>
      <c r="J47" s="127"/>
      <c r="K47" s="127"/>
      <c r="L47" s="128"/>
      <c r="AJ47" s="10"/>
    </row>
    <row r="48" spans="4:50" x14ac:dyDescent="0.3">
      <c r="E48" s="395" t="str">
        <f>IF(AND(I46="",J46="",K46="",L46=""),"INPUT ERROR! Please provide remarks"," ")</f>
        <v>INPUT ERROR! Please provide remarks</v>
      </c>
      <c r="F48" s="395"/>
      <c r="G48" s="395"/>
      <c r="H48" s="395"/>
      <c r="I48" s="395"/>
      <c r="J48" s="395"/>
      <c r="K48" s="395"/>
      <c r="L48" s="395"/>
      <c r="AD48" s="10" t="b">
        <f>IF(G46="",FALSE,TRUE)</f>
        <v>0</v>
      </c>
      <c r="AE48" s="10">
        <f>IF(G46="AL5",5,0)</f>
        <v>0</v>
      </c>
      <c r="AF48" s="10">
        <f>IF(G46="AL4",4,0)</f>
        <v>0</v>
      </c>
      <c r="AG48" s="10">
        <f>IF(G46="AL3",3,0)</f>
        <v>0</v>
      </c>
      <c r="AH48" s="10">
        <f>IF(G46="AL2",2,0)</f>
        <v>0</v>
      </c>
      <c r="AI48" s="10">
        <f>IF(G46="AL1",1,0)</f>
        <v>0</v>
      </c>
      <c r="AJ48" s="10" t="b">
        <f>IF(AND(K46="",L46=""),TRUE,FALSE)</f>
        <v>1</v>
      </c>
      <c r="AK48" s="10" t="b">
        <f>IF(AND(K47="",L47=""),TRUE,FALSE)</f>
        <v>1</v>
      </c>
      <c r="AL48" s="10"/>
      <c r="AM48" s="10">
        <f>COUNTIF(AE48:AI48,0)</f>
        <v>5</v>
      </c>
      <c r="AN48" s="10" t="b">
        <f>IF((E48=" "),TRUE,FALSE)</f>
        <v>0</v>
      </c>
      <c r="AO48" s="10">
        <f>COUNTIF(AE48:AI48,5)</f>
        <v>0</v>
      </c>
      <c r="AP48" s="10">
        <f>COUNTIF(AE48:AI48,4)</f>
        <v>0</v>
      </c>
      <c r="AQ48" s="10">
        <f>COUNTIF(AE48:AI48,2)</f>
        <v>0</v>
      </c>
      <c r="AR48" s="10">
        <f>COUNTIF(AE48:AI48,1)</f>
        <v>0</v>
      </c>
      <c r="AT48" s="10">
        <f>IF(G47="AL5",5,0)</f>
        <v>0</v>
      </c>
      <c r="AU48" s="10">
        <f>IF(G47="AL4",4,0)</f>
        <v>0</v>
      </c>
      <c r="AV48" s="10">
        <f>IF(G47="AL3",3,0)</f>
        <v>0</v>
      </c>
      <c r="AW48" s="10">
        <f>IF(G47="AL2",2,0)</f>
        <v>0</v>
      </c>
      <c r="AX48" s="10">
        <f>IF(G47="AL1",1,0)</f>
        <v>0</v>
      </c>
    </row>
    <row r="49" spans="4:50" ht="150" hidden="1" customHeight="1" x14ac:dyDescent="0.3">
      <c r="D49" s="4" t="s">
        <v>49</v>
      </c>
      <c r="E49" s="396" t="s">
        <v>739</v>
      </c>
      <c r="G49" s="124"/>
      <c r="H49" s="230" t="e">
        <f>VLOOKUP(G49,$BA$5:$BR$10,15)</f>
        <v>#N/A</v>
      </c>
      <c r="I49" s="125"/>
      <c r="J49" s="125"/>
      <c r="K49" s="125"/>
      <c r="L49" s="125"/>
      <c r="AJ49" s="10"/>
    </row>
    <row r="50" spans="4:50" ht="150" hidden="1" customHeight="1" x14ac:dyDescent="0.3">
      <c r="E50" s="396"/>
      <c r="G50" s="129"/>
      <c r="H50" s="231" t="e">
        <f>VLOOKUP(G50,$BA$5:$BR$10,15)</f>
        <v>#N/A</v>
      </c>
      <c r="I50" s="127"/>
      <c r="J50" s="127"/>
      <c r="K50" s="127"/>
      <c r="L50" s="128"/>
      <c r="AJ50" s="10"/>
    </row>
    <row r="51" spans="4:50" hidden="1" x14ac:dyDescent="0.3">
      <c r="E51" s="395" t="str">
        <f>IF(AND(I49="",J49="",K49="",L49=""),"INPUT ERROR! Please provide remarks"," ")</f>
        <v>INPUT ERROR! Please provide remarks</v>
      </c>
      <c r="F51" s="395"/>
      <c r="G51" s="395"/>
      <c r="H51" s="395"/>
      <c r="I51" s="395"/>
      <c r="J51" s="395"/>
      <c r="K51" s="395"/>
      <c r="L51" s="395"/>
      <c r="AD51" s="10" t="b">
        <f>IF(G49="",FALSE,TRUE)</f>
        <v>0</v>
      </c>
      <c r="AE51" s="10">
        <f>IF(G49="AL5",5,0)</f>
        <v>0</v>
      </c>
      <c r="AF51" s="10">
        <f>IF(G49="AL4",4,0)</f>
        <v>0</v>
      </c>
      <c r="AG51" s="10">
        <f>IF(G49="AL3",3,0)</f>
        <v>0</v>
      </c>
      <c r="AH51" s="10">
        <f>IF(G49="AL2",2,0)</f>
        <v>0</v>
      </c>
      <c r="AI51" s="10">
        <f>IF(G49="AL1",1,0)</f>
        <v>0</v>
      </c>
      <c r="AJ51" s="10" t="b">
        <f>IF(AND(K49="",L49=""),TRUE,FALSE)</f>
        <v>1</v>
      </c>
      <c r="AK51" s="10" t="b">
        <f>IF(AND(K50="",L50=""),TRUE,FALSE)</f>
        <v>1</v>
      </c>
      <c r="AL51" s="10"/>
      <c r="AM51" s="10">
        <f>COUNTIF(AE51:AI51,0)</f>
        <v>5</v>
      </c>
      <c r="AN51" s="10" t="b">
        <f>IF((E51=" "),TRUE,FALSE)</f>
        <v>0</v>
      </c>
      <c r="AO51" s="10">
        <f>COUNTIF(AE51:AI51,5)</f>
        <v>0</v>
      </c>
      <c r="AP51" s="10">
        <f>COUNTIF(AE51:AI51,4)</f>
        <v>0</v>
      </c>
      <c r="AQ51" s="10">
        <f>COUNTIF(AE51:AI51,2)</f>
        <v>0</v>
      </c>
      <c r="AR51" s="10">
        <f>COUNTIF(AE51:AI51,1)</f>
        <v>0</v>
      </c>
      <c r="AT51" s="10">
        <f>IF(G50="AL5",5,0)</f>
        <v>0</v>
      </c>
      <c r="AU51" s="10">
        <f>IF(G50="AL4",4,0)</f>
        <v>0</v>
      </c>
      <c r="AV51" s="10">
        <f>IF(G50="AL3",3,0)</f>
        <v>0</v>
      </c>
      <c r="AW51" s="10">
        <f>IF(G50="AL2",2,0)</f>
        <v>0</v>
      </c>
      <c r="AX51" s="10">
        <f>IF(G50="AL1",1,0)</f>
        <v>0</v>
      </c>
    </row>
    <row r="52" spans="4:50" ht="150" hidden="1" customHeight="1" x14ac:dyDescent="0.3">
      <c r="D52" s="4" t="s">
        <v>50</v>
      </c>
      <c r="E52" s="396" t="s">
        <v>740</v>
      </c>
      <c r="G52" s="124"/>
      <c r="H52" s="230" t="e">
        <f>VLOOKUP(G52,$BA$5:$BR$10,16)</f>
        <v>#N/A</v>
      </c>
      <c r="I52" s="125"/>
      <c r="J52" s="125"/>
      <c r="K52" s="125"/>
      <c r="L52" s="125"/>
    </row>
    <row r="53" spans="4:50" ht="150" hidden="1" customHeight="1" x14ac:dyDescent="0.3">
      <c r="E53" s="396"/>
      <c r="G53" s="129"/>
      <c r="H53" s="231" t="e">
        <f>VLOOKUP(G53,$BA$5:$BR$10,16)</f>
        <v>#N/A</v>
      </c>
      <c r="I53" s="127"/>
      <c r="J53" s="127"/>
      <c r="K53" s="127"/>
      <c r="L53" s="128"/>
    </row>
    <row r="54" spans="4:50" hidden="1" x14ac:dyDescent="0.3">
      <c r="E54" s="395" t="str">
        <f>IF(AND(I52="",J52="",K52="",L52=""),"INPUT ERROR! Please provide remarks"," ")</f>
        <v>INPUT ERROR! Please provide remarks</v>
      </c>
      <c r="F54" s="395"/>
      <c r="G54" s="395"/>
      <c r="H54" s="395"/>
      <c r="I54" s="395"/>
      <c r="J54" s="395"/>
      <c r="K54" s="395"/>
      <c r="L54" s="395"/>
      <c r="AD54" s="10" t="b">
        <f>IF(G52="",FALSE,TRUE)</f>
        <v>0</v>
      </c>
      <c r="AE54" s="10">
        <f>IF(G52="AL5",5,0)</f>
        <v>0</v>
      </c>
      <c r="AF54" s="10">
        <f>IF(G52="AL4",4,0)</f>
        <v>0</v>
      </c>
      <c r="AG54" s="10">
        <f>IF(G52="AL3",3,0)</f>
        <v>0</v>
      </c>
      <c r="AH54" s="10">
        <f>IF(G52="AL2",2,0)</f>
        <v>0</v>
      </c>
      <c r="AI54" s="10">
        <f>IF(G52="AL1",1,0)</f>
        <v>0</v>
      </c>
      <c r="AJ54" s="10" t="b">
        <f>IF(AND(K52="",L52=""),TRUE,FALSE)</f>
        <v>1</v>
      </c>
      <c r="AK54" s="10" t="b">
        <f>IF(AND(K53="",L53=""),TRUE,FALSE)</f>
        <v>1</v>
      </c>
      <c r="AL54" s="10"/>
      <c r="AM54" s="10">
        <f>COUNTIF(AE54:AI54,0)</f>
        <v>5</v>
      </c>
      <c r="AN54" s="10" t="b">
        <f>IF((E54=" "),TRUE,FALSE)</f>
        <v>0</v>
      </c>
      <c r="AO54" s="10">
        <f>COUNTIF(AE54:AI54,5)</f>
        <v>0</v>
      </c>
      <c r="AP54" s="10">
        <f>COUNTIF(AE54:AI54,4)</f>
        <v>0</v>
      </c>
      <c r="AQ54" s="10">
        <f>COUNTIF(AE54:AI54,2)</f>
        <v>0</v>
      </c>
      <c r="AR54" s="10">
        <f>COUNTIF(AE54:AI54,1)</f>
        <v>0</v>
      </c>
      <c r="AT54" s="10">
        <f>IF(G53="AL5",5,0)</f>
        <v>0</v>
      </c>
      <c r="AU54" s="10">
        <f>IF(G53="AL4",4,0)</f>
        <v>0</v>
      </c>
      <c r="AV54" s="10">
        <f>IF(G53="AL3",3,0)</f>
        <v>0</v>
      </c>
      <c r="AW54" s="10">
        <f>IF(G53="AL2",2,0)</f>
        <v>0</v>
      </c>
      <c r="AX54" s="10">
        <f>IF(G53="AL1",1,0)</f>
        <v>0</v>
      </c>
    </row>
    <row r="55" spans="4:50" ht="6.6" customHeight="1" x14ac:dyDescent="0.3"/>
    <row r="56" spans="4:50" ht="84.9" customHeight="1" x14ac:dyDescent="0.3">
      <c r="D56" s="108">
        <v>3.4</v>
      </c>
      <c r="E56" s="109" t="s">
        <v>917</v>
      </c>
      <c r="G56" s="98" t="s">
        <v>767</v>
      </c>
      <c r="H56" s="64" t="s">
        <v>395</v>
      </c>
      <c r="I56" s="64" t="s">
        <v>888</v>
      </c>
      <c r="J56" s="64" t="s">
        <v>887</v>
      </c>
      <c r="K56" s="64" t="s">
        <v>889</v>
      </c>
      <c r="L56" s="64" t="s">
        <v>797</v>
      </c>
      <c r="AD56" s="10"/>
      <c r="AE56" s="10"/>
      <c r="AF56" s="10"/>
      <c r="AG56" s="10"/>
      <c r="AH56" s="10"/>
      <c r="AI56" s="10"/>
      <c r="AJ56" s="10"/>
      <c r="AK56" s="10"/>
      <c r="AL56" s="10"/>
      <c r="AM56" s="10"/>
      <c r="AN56" s="10"/>
      <c r="AO56" s="10"/>
      <c r="AP56" s="10"/>
      <c r="AQ56" s="10"/>
      <c r="AR56" s="10"/>
      <c r="AT56" s="10"/>
      <c r="AU56" s="10"/>
      <c r="AV56" s="10"/>
      <c r="AW56" s="10"/>
      <c r="AX56" s="10"/>
    </row>
    <row r="57" spans="4:50" ht="150" customHeight="1" x14ac:dyDescent="0.3">
      <c r="D57" s="4" t="s">
        <v>51</v>
      </c>
      <c r="E57" s="397" t="s">
        <v>918</v>
      </c>
      <c r="G57" s="124"/>
      <c r="H57" s="230" t="e">
        <f>VLOOKUP(G57,$BA$5:$BR$10,17)</f>
        <v>#N/A</v>
      </c>
      <c r="I57" s="125"/>
      <c r="J57" s="125"/>
      <c r="K57" s="125"/>
      <c r="L57" s="125"/>
    </row>
    <row r="58" spans="4:50" ht="150" customHeight="1" x14ac:dyDescent="0.3">
      <c r="E58" s="396"/>
      <c r="G58" s="129"/>
      <c r="H58" s="231" t="e">
        <f>VLOOKUP(G58,$BA$5:$BR$10,17)</f>
        <v>#N/A</v>
      </c>
      <c r="I58" s="127"/>
      <c r="J58" s="127"/>
      <c r="K58" s="127"/>
      <c r="L58" s="128"/>
    </row>
    <row r="59" spans="4:50" x14ac:dyDescent="0.3">
      <c r="E59" s="395" t="str">
        <f>IF(AND(I57="",J57="",K57="",L57=""),"INPUT ERROR! Please provide remarks"," ")</f>
        <v>INPUT ERROR! Please provide remarks</v>
      </c>
      <c r="F59" s="395"/>
      <c r="G59" s="395"/>
      <c r="H59" s="395"/>
      <c r="I59" s="395"/>
      <c r="J59" s="395"/>
      <c r="K59" s="395"/>
      <c r="L59" s="395"/>
      <c r="AD59" s="10" t="b">
        <f>IF(G57="",FALSE,TRUE)</f>
        <v>0</v>
      </c>
      <c r="AE59" s="10">
        <f>IF(G57="AL5",5,0)</f>
        <v>0</v>
      </c>
      <c r="AF59" s="10">
        <f>IF(G57="AL4",4,0)</f>
        <v>0</v>
      </c>
      <c r="AG59" s="10">
        <f>IF(G57="AL3",3,0)</f>
        <v>0</v>
      </c>
      <c r="AH59" s="10">
        <f>IF(G57="AL2",2,0)</f>
        <v>0</v>
      </c>
      <c r="AI59" s="10">
        <f>IF(G57="AL1",1,0)</f>
        <v>0</v>
      </c>
      <c r="AJ59" s="10" t="b">
        <f>IF(AND(K57="",L57=""),TRUE,FALSE)</f>
        <v>1</v>
      </c>
      <c r="AK59" s="10" t="b">
        <f>IF(AND(K58="",L58=""),TRUE,FALSE)</f>
        <v>1</v>
      </c>
      <c r="AL59" s="10"/>
      <c r="AM59" s="10">
        <f>COUNTIF(AE59:AI59,0)</f>
        <v>5</v>
      </c>
      <c r="AN59" s="10" t="b">
        <f>IF((E59=" "),TRUE,FALSE)</f>
        <v>0</v>
      </c>
      <c r="AO59" s="10">
        <f>COUNTIF(AE59:AI59,5)</f>
        <v>0</v>
      </c>
      <c r="AP59" s="10">
        <f>COUNTIF(AE59:AI59,4)</f>
        <v>0</v>
      </c>
      <c r="AQ59" s="10">
        <f>COUNTIF(AE59:AI59,2)</f>
        <v>0</v>
      </c>
      <c r="AR59" s="10">
        <f>COUNTIF(AE59:AI59,1)</f>
        <v>0</v>
      </c>
      <c r="AT59" s="10">
        <f>IF(G58="AL5",5,0)</f>
        <v>0</v>
      </c>
      <c r="AU59" s="10">
        <f>IF(G58="AL4",4,0)</f>
        <v>0</v>
      </c>
      <c r="AV59" s="10">
        <f>IF(G58="AL3",3,0)</f>
        <v>0</v>
      </c>
      <c r="AW59" s="10">
        <f>IF(G58="AL2",2,0)</f>
        <v>0</v>
      </c>
      <c r="AX59" s="10">
        <f>IF(G58="AL1",1,0)</f>
        <v>0</v>
      </c>
    </row>
    <row r="60" spans="4:50" ht="150" customHeight="1" x14ac:dyDescent="0.3">
      <c r="D60" s="4" t="s">
        <v>52</v>
      </c>
      <c r="E60" s="396" t="s">
        <v>919</v>
      </c>
      <c r="G60" s="124"/>
      <c r="H60" s="230" t="e">
        <f>VLOOKUP(G60,$BA$5:$BR$10,18)</f>
        <v>#N/A</v>
      </c>
      <c r="I60" s="125"/>
      <c r="J60" s="125"/>
      <c r="K60" s="125"/>
      <c r="L60" s="125"/>
      <c r="AD60" s="10"/>
      <c r="AE60" s="10"/>
      <c r="AF60" s="10"/>
      <c r="AG60" s="10"/>
      <c r="AH60" s="10"/>
      <c r="AI60" s="10"/>
      <c r="AK60" s="10"/>
      <c r="AL60" s="10"/>
      <c r="AM60" s="10"/>
      <c r="AN60" s="10"/>
      <c r="AO60" s="10"/>
      <c r="AP60" s="10"/>
      <c r="AQ60" s="10"/>
      <c r="AR60" s="10"/>
      <c r="AT60" s="10"/>
      <c r="AU60" s="10"/>
      <c r="AV60" s="10"/>
      <c r="AW60" s="10"/>
      <c r="AX60" s="10"/>
    </row>
    <row r="61" spans="4:50" ht="150" customHeight="1" x14ac:dyDescent="0.3">
      <c r="E61" s="396"/>
      <c r="G61" s="129"/>
      <c r="H61" s="231" t="e">
        <f>VLOOKUP(G61,$BA$5:$BR$10,18)</f>
        <v>#N/A</v>
      </c>
      <c r="I61" s="127"/>
      <c r="J61" s="127"/>
      <c r="K61" s="127"/>
      <c r="L61" s="128"/>
      <c r="AD61" s="10"/>
      <c r="AE61" s="10"/>
      <c r="AF61" s="10"/>
      <c r="AG61" s="10"/>
      <c r="AH61" s="10"/>
      <c r="AI61" s="10"/>
      <c r="AK61" s="10"/>
      <c r="AL61" s="10"/>
      <c r="AM61" s="10"/>
      <c r="AN61" s="10"/>
      <c r="AO61" s="10"/>
      <c r="AP61" s="10"/>
      <c r="AQ61" s="10"/>
      <c r="AR61" s="10"/>
      <c r="AT61" s="10"/>
      <c r="AU61" s="10"/>
      <c r="AV61" s="10"/>
      <c r="AW61" s="10"/>
      <c r="AX61" s="10"/>
    </row>
    <row r="62" spans="4:50" x14ac:dyDescent="0.3">
      <c r="E62" s="395" t="str">
        <f>IF(AND(I60="",J60="",K60="",L60=""),"INPUT ERROR! Please provide remarks"," ")</f>
        <v>INPUT ERROR! Please provide remarks</v>
      </c>
      <c r="F62" s="395"/>
      <c r="G62" s="395"/>
      <c r="H62" s="395"/>
      <c r="I62" s="395"/>
      <c r="J62" s="395"/>
      <c r="K62" s="395"/>
      <c r="L62" s="395"/>
      <c r="AD62" s="10" t="b">
        <f>IF(G60="",FALSE,TRUE)</f>
        <v>0</v>
      </c>
      <c r="AE62" s="10">
        <f>IF(G60="AL5",5,0)</f>
        <v>0</v>
      </c>
      <c r="AF62" s="10">
        <f>IF(G60="AL4",4,0)</f>
        <v>0</v>
      </c>
      <c r="AG62" s="10">
        <f>IF(G60="AL3",3,0)</f>
        <v>0</v>
      </c>
      <c r="AH62" s="10">
        <f>IF(G60="AL2",2,0)</f>
        <v>0</v>
      </c>
      <c r="AI62" s="10">
        <f>IF(G60="AL1",1,0)</f>
        <v>0</v>
      </c>
      <c r="AJ62" s="10" t="b">
        <f>IF(AND(K60="",L60=""),TRUE,FALSE)</f>
        <v>1</v>
      </c>
      <c r="AK62" s="10" t="b">
        <f>IF(AND(K61="",L61=""),TRUE,FALSE)</f>
        <v>1</v>
      </c>
      <c r="AL62" s="10"/>
      <c r="AM62" s="10">
        <f t="shared" ref="AM62:AM73" si="0">COUNTIF(AE62:AI62,0)</f>
        <v>5</v>
      </c>
      <c r="AN62" s="10" t="b">
        <f>IF((E62=" "),TRUE,FALSE)</f>
        <v>0</v>
      </c>
      <c r="AO62" s="10">
        <f t="shared" ref="AO62:AO73" si="1">COUNTIF(AE62:AI62,5)</f>
        <v>0</v>
      </c>
      <c r="AP62" s="10">
        <f t="shared" ref="AP62:AP73" si="2">COUNTIF(AE62:AI62,4)</f>
        <v>0</v>
      </c>
      <c r="AQ62" s="10">
        <f t="shared" ref="AQ62:AQ73" si="3">COUNTIF(AE62:AI62,2)</f>
        <v>0</v>
      </c>
      <c r="AR62" s="10">
        <f t="shared" ref="AR62:AR73" si="4">COUNTIF(AE62:AI62,1)</f>
        <v>0</v>
      </c>
      <c r="AT62" s="10">
        <f>IF(G61="AL5",5,0)</f>
        <v>0</v>
      </c>
      <c r="AU62" s="10">
        <f>IF(G61="AL4",4,0)</f>
        <v>0</v>
      </c>
      <c r="AV62" s="10">
        <f>IF(G61="AL3",3,0)</f>
        <v>0</v>
      </c>
      <c r="AW62" s="10">
        <f>IF(G61="AL2",2,0)</f>
        <v>0</v>
      </c>
      <c r="AX62" s="10">
        <f>IF(G61="AL1",1,0)</f>
        <v>0</v>
      </c>
    </row>
    <row r="63" spans="4:50" ht="150" hidden="1" customHeight="1" x14ac:dyDescent="0.3">
      <c r="D63" s="4" t="s">
        <v>53</v>
      </c>
      <c r="E63" s="396" t="s">
        <v>741</v>
      </c>
      <c r="G63" s="124"/>
      <c r="H63" s="230" t="e">
        <f>VLOOKUP(G63,$BA$5:$BS$10,19)</f>
        <v>#N/A</v>
      </c>
      <c r="I63" s="125"/>
      <c r="J63" s="125"/>
      <c r="K63" s="125"/>
      <c r="L63" s="125"/>
      <c r="AD63" s="10"/>
      <c r="AE63" s="10"/>
      <c r="AF63" s="10"/>
      <c r="AG63" s="10"/>
      <c r="AH63" s="10"/>
      <c r="AI63" s="10"/>
      <c r="AK63" s="10"/>
      <c r="AL63" s="10"/>
      <c r="AM63" s="10"/>
      <c r="AN63" s="10"/>
      <c r="AO63" s="10"/>
      <c r="AP63" s="10"/>
      <c r="AQ63" s="10"/>
      <c r="AR63" s="10"/>
      <c r="AT63" s="10"/>
      <c r="AU63" s="10"/>
      <c r="AV63" s="10"/>
      <c r="AW63" s="10"/>
      <c r="AX63" s="10"/>
    </row>
    <row r="64" spans="4:50" ht="150" hidden="1" customHeight="1" x14ac:dyDescent="0.3">
      <c r="E64" s="396"/>
      <c r="G64" s="129"/>
      <c r="H64" s="231" t="e">
        <f>VLOOKUP(G64,$BA$5:$BS$10,19)</f>
        <v>#N/A</v>
      </c>
      <c r="I64" s="127"/>
      <c r="J64" s="127"/>
      <c r="K64" s="127"/>
      <c r="L64" s="128"/>
      <c r="AD64" s="10"/>
      <c r="AE64" s="10"/>
      <c r="AF64" s="10"/>
      <c r="AG64" s="10"/>
      <c r="AH64" s="10"/>
      <c r="AI64" s="10"/>
      <c r="AK64" s="10"/>
      <c r="AL64" s="10"/>
      <c r="AM64" s="10"/>
      <c r="AN64" s="10"/>
      <c r="AO64" s="10"/>
      <c r="AP64" s="10"/>
      <c r="AQ64" s="10"/>
      <c r="AR64" s="10"/>
      <c r="AT64" s="10"/>
      <c r="AU64" s="10"/>
      <c r="AV64" s="10"/>
      <c r="AW64" s="10"/>
      <c r="AX64" s="10"/>
    </row>
    <row r="65" spans="4:50" hidden="1" x14ac:dyDescent="0.3">
      <c r="E65" s="395" t="str">
        <f>IF(AND(I63="",J63="",K63="",L63=""),"INPUT ERROR! Please provide remarks"," ")</f>
        <v>INPUT ERROR! Please provide remarks</v>
      </c>
      <c r="F65" s="395"/>
      <c r="G65" s="395"/>
      <c r="H65" s="395"/>
      <c r="I65" s="395"/>
      <c r="J65" s="395"/>
      <c r="K65" s="395"/>
      <c r="L65" s="395"/>
      <c r="AD65" s="10" t="b">
        <f>IF(G63="",FALSE,TRUE)</f>
        <v>0</v>
      </c>
      <c r="AE65" s="10">
        <f>IF(G63="AL5",5,0)</f>
        <v>0</v>
      </c>
      <c r="AF65" s="10">
        <f>IF(G63="AL4",4,0)</f>
        <v>0</v>
      </c>
      <c r="AG65" s="10">
        <f>IF(G63="AL3",3,0)</f>
        <v>0</v>
      </c>
      <c r="AH65" s="10">
        <f>IF(G63="AL2",2,0)</f>
        <v>0</v>
      </c>
      <c r="AI65" s="10">
        <f>IF(G63="AL1",1,0)</f>
        <v>0</v>
      </c>
      <c r="AJ65" s="10" t="b">
        <f>IF(AND(K63="",L63=""),TRUE,FALSE)</f>
        <v>1</v>
      </c>
      <c r="AK65" s="10" t="b">
        <f>IF(AND(K64="",L64=""),TRUE,FALSE)</f>
        <v>1</v>
      </c>
      <c r="AL65" s="10"/>
      <c r="AM65" s="10">
        <f t="shared" si="0"/>
        <v>5</v>
      </c>
      <c r="AN65" s="10" t="b">
        <f>IF((E65=" "),TRUE,FALSE)</f>
        <v>0</v>
      </c>
      <c r="AO65" s="10">
        <f t="shared" si="1"/>
        <v>0</v>
      </c>
      <c r="AP65" s="10">
        <f t="shared" si="2"/>
        <v>0</v>
      </c>
      <c r="AQ65" s="10">
        <f t="shared" si="3"/>
        <v>0</v>
      </c>
      <c r="AR65" s="10">
        <f t="shared" si="4"/>
        <v>0</v>
      </c>
      <c r="AT65" s="10">
        <f>IF(G64="AL5",5,0)</f>
        <v>0</v>
      </c>
      <c r="AU65" s="10">
        <f>IF(G64="AL4",4,0)</f>
        <v>0</v>
      </c>
      <c r="AV65" s="10">
        <f>IF(G64="AL3",3,0)</f>
        <v>0</v>
      </c>
      <c r="AW65" s="10">
        <f>IF(G64="AL2",2,0)</f>
        <v>0</v>
      </c>
      <c r="AX65" s="10">
        <f>IF(G64="AL1",1,0)</f>
        <v>0</v>
      </c>
    </row>
    <row r="66" spans="4:50" ht="150" hidden="1" customHeight="1" x14ac:dyDescent="0.3">
      <c r="D66" s="4" t="s">
        <v>54</v>
      </c>
      <c r="E66" s="396" t="s">
        <v>770</v>
      </c>
      <c r="G66" s="124"/>
      <c r="H66" s="230" t="e">
        <f>VLOOKUP(G66,$BA$5:$BT$10,20)</f>
        <v>#N/A</v>
      </c>
      <c r="I66" s="125"/>
      <c r="J66" s="125"/>
      <c r="K66" s="125"/>
      <c r="L66" s="125"/>
      <c r="AD66" s="10"/>
      <c r="AE66" s="10"/>
      <c r="AF66" s="10"/>
      <c r="AG66" s="10"/>
      <c r="AH66" s="10"/>
      <c r="AI66" s="10"/>
      <c r="AK66" s="10"/>
      <c r="AL66" s="10"/>
      <c r="AM66" s="10"/>
      <c r="AN66" s="10"/>
      <c r="AO66" s="10"/>
      <c r="AP66" s="10"/>
      <c r="AQ66" s="10"/>
      <c r="AR66" s="10"/>
      <c r="AT66" s="10"/>
      <c r="AU66" s="10"/>
      <c r="AV66" s="10"/>
      <c r="AW66" s="10"/>
      <c r="AX66" s="10"/>
    </row>
    <row r="67" spans="4:50" ht="150" hidden="1" customHeight="1" x14ac:dyDescent="0.3">
      <c r="E67" s="396"/>
      <c r="G67" s="129"/>
      <c r="H67" s="231" t="e">
        <f>VLOOKUP(G67,$BA$5:$BT$10,20)</f>
        <v>#N/A</v>
      </c>
      <c r="I67" s="127"/>
      <c r="J67" s="127"/>
      <c r="K67" s="127"/>
      <c r="L67" s="128"/>
      <c r="AD67" s="10"/>
      <c r="AE67" s="10"/>
      <c r="AF67" s="10"/>
      <c r="AG67" s="10"/>
      <c r="AH67" s="10"/>
      <c r="AI67" s="10"/>
      <c r="AK67" s="10"/>
      <c r="AL67" s="10"/>
      <c r="AM67" s="10"/>
      <c r="AN67" s="10"/>
      <c r="AO67" s="10"/>
      <c r="AP67" s="10"/>
      <c r="AQ67" s="10"/>
      <c r="AR67" s="10"/>
      <c r="AT67" s="10"/>
      <c r="AU67" s="10"/>
      <c r="AV67" s="10"/>
      <c r="AW67" s="10"/>
      <c r="AX67" s="10"/>
    </row>
    <row r="68" spans="4:50" hidden="1" x14ac:dyDescent="0.3">
      <c r="E68" s="395" t="str">
        <f>IF(AND(I66="",J66="",K66="",L66=""),"INPUT ERROR! Please provide remarks"," ")</f>
        <v>INPUT ERROR! Please provide remarks</v>
      </c>
      <c r="F68" s="395"/>
      <c r="G68" s="395"/>
      <c r="H68" s="395"/>
      <c r="I68" s="395"/>
      <c r="J68" s="395"/>
      <c r="K68" s="395"/>
      <c r="L68" s="395"/>
      <c r="AD68" s="10" t="b">
        <f>IF(G66="",FALSE,TRUE)</f>
        <v>0</v>
      </c>
      <c r="AE68" s="10">
        <f>IF(G66="AL5",5,0)</f>
        <v>0</v>
      </c>
      <c r="AF68" s="10">
        <f>IF(G66="AL4",4,0)</f>
        <v>0</v>
      </c>
      <c r="AG68" s="10">
        <f>IF(G66="AL3",3,0)</f>
        <v>0</v>
      </c>
      <c r="AH68" s="10">
        <f>IF(G66="AL2",2,0)</f>
        <v>0</v>
      </c>
      <c r="AI68" s="10">
        <f>IF(G66="AL1",1,0)</f>
        <v>0</v>
      </c>
      <c r="AJ68" s="10" t="b">
        <f>IF(AND(K66="",L66=""),TRUE,FALSE)</f>
        <v>1</v>
      </c>
      <c r="AK68" s="10" t="b">
        <f>IF(AND(K67="",L67=""),TRUE,FALSE)</f>
        <v>1</v>
      </c>
      <c r="AL68" s="10"/>
      <c r="AM68" s="10">
        <f t="shared" si="0"/>
        <v>5</v>
      </c>
      <c r="AN68" s="10" t="b">
        <f>IF((E68=" "),TRUE,FALSE)</f>
        <v>0</v>
      </c>
      <c r="AO68" s="10">
        <f t="shared" si="1"/>
        <v>0</v>
      </c>
      <c r="AP68" s="10">
        <f t="shared" si="2"/>
        <v>0</v>
      </c>
      <c r="AQ68" s="10">
        <f t="shared" si="3"/>
        <v>0</v>
      </c>
      <c r="AR68" s="10">
        <f t="shared" si="4"/>
        <v>0</v>
      </c>
      <c r="AT68" s="10">
        <f>IF(G67="AL5",5,0)</f>
        <v>0</v>
      </c>
      <c r="AU68" s="10">
        <f>IF(G67="AL4",4,0)</f>
        <v>0</v>
      </c>
      <c r="AV68" s="10">
        <f>IF(G67="AL3",3,0)</f>
        <v>0</v>
      </c>
      <c r="AW68" s="10">
        <f>IF(G67="AL2",2,0)</f>
        <v>0</v>
      </c>
      <c r="AX68" s="10">
        <f>IF(G67="AL1",1,0)</f>
        <v>0</v>
      </c>
    </row>
    <row r="69" spans="4:50" ht="6" customHeight="1" x14ac:dyDescent="0.3">
      <c r="AD69" s="10"/>
      <c r="AE69" s="10"/>
      <c r="AF69" s="10"/>
      <c r="AG69" s="10"/>
      <c r="AH69" s="10"/>
      <c r="AI69" s="10"/>
      <c r="AK69" s="10"/>
      <c r="AL69" s="10"/>
      <c r="AM69" s="10"/>
      <c r="AN69" s="10"/>
      <c r="AO69" s="10"/>
      <c r="AP69" s="10"/>
      <c r="AQ69" s="10"/>
      <c r="AR69" s="10"/>
      <c r="AT69" s="10"/>
      <c r="AU69" s="10"/>
      <c r="AV69" s="10"/>
      <c r="AW69" s="10"/>
      <c r="AX69" s="10"/>
    </row>
    <row r="70" spans="4:50" ht="84.9" customHeight="1" x14ac:dyDescent="0.3">
      <c r="D70" s="108">
        <v>3.5</v>
      </c>
      <c r="E70" s="109" t="s">
        <v>920</v>
      </c>
      <c r="G70" s="98" t="s">
        <v>767</v>
      </c>
      <c r="H70" s="64" t="s">
        <v>395</v>
      </c>
      <c r="I70" s="64" t="s">
        <v>888</v>
      </c>
      <c r="J70" s="64" t="s">
        <v>887</v>
      </c>
      <c r="K70" s="64" t="s">
        <v>889</v>
      </c>
      <c r="L70" s="64" t="s">
        <v>797</v>
      </c>
      <c r="AD70" s="10"/>
      <c r="AE70" s="10"/>
      <c r="AF70" s="10"/>
      <c r="AG70" s="10"/>
      <c r="AH70" s="10"/>
      <c r="AI70" s="10"/>
      <c r="AK70" s="10"/>
      <c r="AL70" s="10"/>
      <c r="AM70" s="10"/>
      <c r="AN70" s="10"/>
      <c r="AO70" s="10"/>
      <c r="AP70" s="10"/>
      <c r="AQ70" s="10"/>
      <c r="AR70" s="10"/>
      <c r="AT70" s="10"/>
      <c r="AU70" s="10"/>
      <c r="AV70" s="10"/>
      <c r="AW70" s="10"/>
      <c r="AX70" s="10"/>
    </row>
    <row r="71" spans="4:50" ht="150" customHeight="1" x14ac:dyDescent="0.3">
      <c r="D71" s="4" t="s">
        <v>55</v>
      </c>
      <c r="E71" s="397" t="s">
        <v>921</v>
      </c>
      <c r="G71" s="124"/>
      <c r="H71" s="230" t="e">
        <f>VLOOKUP(G71,$BA$5:$BU$10,21)</f>
        <v>#N/A</v>
      </c>
      <c r="I71" s="125"/>
      <c r="J71" s="125"/>
      <c r="K71" s="125"/>
      <c r="L71" s="125"/>
      <c r="AD71" s="10"/>
      <c r="AE71" s="10"/>
      <c r="AF71" s="10"/>
      <c r="AG71" s="10"/>
      <c r="AH71" s="10"/>
      <c r="AI71" s="10"/>
      <c r="AK71" s="10"/>
      <c r="AL71" s="10"/>
      <c r="AM71" s="10"/>
      <c r="AN71" s="10"/>
      <c r="AO71" s="10"/>
      <c r="AP71" s="10"/>
      <c r="AQ71" s="10"/>
      <c r="AR71" s="10"/>
      <c r="AT71" s="10"/>
      <c r="AU71" s="10"/>
      <c r="AV71" s="10"/>
      <c r="AW71" s="10"/>
      <c r="AX71" s="10"/>
    </row>
    <row r="72" spans="4:50" ht="150" customHeight="1" x14ac:dyDescent="0.3">
      <c r="E72" s="396"/>
      <c r="G72" s="129"/>
      <c r="H72" s="231" t="e">
        <f>VLOOKUP(G72,$BA$5:$BU$10,21)</f>
        <v>#N/A</v>
      </c>
      <c r="I72" s="127"/>
      <c r="J72" s="127"/>
      <c r="K72" s="127"/>
      <c r="L72" s="128"/>
      <c r="AD72" s="10"/>
      <c r="AE72" s="10"/>
      <c r="AF72" s="10"/>
      <c r="AG72" s="10"/>
      <c r="AH72" s="10"/>
      <c r="AI72" s="10"/>
      <c r="AK72" s="10"/>
      <c r="AL72" s="10"/>
      <c r="AM72" s="10"/>
      <c r="AN72" s="10"/>
      <c r="AO72" s="10"/>
      <c r="AP72" s="10"/>
      <c r="AQ72" s="10"/>
      <c r="AR72" s="10"/>
      <c r="AT72" s="10"/>
      <c r="AU72" s="10"/>
      <c r="AV72" s="10"/>
      <c r="AW72" s="10"/>
      <c r="AX72" s="10"/>
    </row>
    <row r="73" spans="4:50" x14ac:dyDescent="0.3">
      <c r="E73" s="395" t="str">
        <f>IF(AND(I71="",J71="",K71="",L71=""),"INPUT ERROR! Please provide remarks"," ")</f>
        <v>INPUT ERROR! Please provide remarks</v>
      </c>
      <c r="F73" s="395"/>
      <c r="G73" s="395"/>
      <c r="H73" s="395"/>
      <c r="I73" s="395"/>
      <c r="J73" s="395"/>
      <c r="K73" s="395"/>
      <c r="L73" s="395"/>
      <c r="AD73" s="10" t="b">
        <f>IF(G71="",FALSE,TRUE)</f>
        <v>0</v>
      </c>
      <c r="AE73" s="10">
        <f>IF(G71="AL5",5,0)</f>
        <v>0</v>
      </c>
      <c r="AF73" s="10">
        <f>IF(G71="AL4",4,0)</f>
        <v>0</v>
      </c>
      <c r="AG73" s="10">
        <f>IF(G71="AL3",3,0)</f>
        <v>0</v>
      </c>
      <c r="AH73" s="10">
        <f>IF(G71="AL2",2,0)</f>
        <v>0</v>
      </c>
      <c r="AI73" s="10">
        <f>IF(G71="AL1",1,0)</f>
        <v>0</v>
      </c>
      <c r="AJ73" s="10" t="b">
        <f>IF(AND(K71="",L71=""),TRUE,FALSE)</f>
        <v>1</v>
      </c>
      <c r="AK73" s="10" t="b">
        <f>IF(AND(K72="",L72=""),TRUE,FALSE)</f>
        <v>1</v>
      </c>
      <c r="AL73" s="10"/>
      <c r="AM73" s="10">
        <f t="shared" si="0"/>
        <v>5</v>
      </c>
      <c r="AN73" s="10" t="b">
        <f>IF((E73=" "),TRUE,FALSE)</f>
        <v>0</v>
      </c>
      <c r="AO73" s="10">
        <f t="shared" si="1"/>
        <v>0</v>
      </c>
      <c r="AP73" s="10">
        <f t="shared" si="2"/>
        <v>0</v>
      </c>
      <c r="AQ73" s="10">
        <f t="shared" si="3"/>
        <v>0</v>
      </c>
      <c r="AR73" s="10">
        <f t="shared" si="4"/>
        <v>0</v>
      </c>
      <c r="AT73" s="10">
        <f>IF(G72="AL5",5,0)</f>
        <v>0</v>
      </c>
      <c r="AU73" s="10">
        <f>IF(G72="AL4",4,0)</f>
        <v>0</v>
      </c>
      <c r="AV73" s="10">
        <f>IF(G72="AL3",3,0)</f>
        <v>0</v>
      </c>
      <c r="AW73" s="10">
        <f>IF(G72="AL2",2,0)</f>
        <v>0</v>
      </c>
      <c r="AX73" s="10">
        <f>IF(G72="AL1",1,0)</f>
        <v>0</v>
      </c>
    </row>
    <row r="77" spans="4:50" x14ac:dyDescent="0.3">
      <c r="AD77" s="11" t="b">
        <f>IF(AND(AD8:AD73,AN8:AN73),TRUE,FALSE)</f>
        <v>0</v>
      </c>
      <c r="AJ77" s="6" t="b">
        <f>IF(AND(AJ8:AJ73),TRUE,FALSE)</f>
        <v>1</v>
      </c>
      <c r="AK77" s="6" t="b">
        <f>IF(AND(AK8:AK73),TRUE,FALSE)</f>
        <v>1</v>
      </c>
    </row>
    <row r="78" spans="4:50" x14ac:dyDescent="0.3">
      <c r="AD78" s="11"/>
    </row>
    <row r="79" spans="4:50" x14ac:dyDescent="0.3">
      <c r="AD79" s="12">
        <f>COUNTA(AD8:AD73)</f>
        <v>20</v>
      </c>
      <c r="AE79" s="12">
        <f>COUNTIF(AE8:AE73,5)</f>
        <v>0</v>
      </c>
      <c r="AF79" s="12">
        <f>COUNTIF(AF8:AF73,4)</f>
        <v>0</v>
      </c>
      <c r="AG79" s="12">
        <f>COUNTIF(AG8:AG73,3)</f>
        <v>0</v>
      </c>
      <c r="AH79" s="12">
        <f>COUNTIF(AH8:AH73,2)</f>
        <v>0</v>
      </c>
      <c r="AI79" s="12">
        <f>COUNTIF(AI8:AI73,1)</f>
        <v>0</v>
      </c>
      <c r="AT79" s="12">
        <f>COUNTIF(AT8:AT73,5)</f>
        <v>0</v>
      </c>
      <c r="AU79" s="12">
        <f>COUNTIF(AU8:AU73,4)</f>
        <v>0</v>
      </c>
      <c r="AV79" s="12">
        <f>COUNTIF(AV8:AV73,3)</f>
        <v>0</v>
      </c>
      <c r="AW79" s="12">
        <f>COUNTIF(AW8:AW73,2)</f>
        <v>0</v>
      </c>
      <c r="AX79" s="12">
        <f>COUNTIF(AX8:AX73,1)</f>
        <v>0</v>
      </c>
    </row>
  </sheetData>
  <sheetProtection algorithmName="SHA-512" hashValue="hcwQzcqTt04Fy5xH44IOt0uPGcZzLpTK+WAsoUwU2GD6JiMlghN3G4dR40lHSGimdZg7WXbA5NNVD2vc3bb7ew==" saltValue="Pk0eyldedyC09ZJR0WngPg==" spinCount="100000" sheet="1" objects="1" scenarios="1" selectLockedCells="1"/>
  <mergeCells count="40">
    <mergeCell ref="E49:E50"/>
    <mergeCell ref="E68:L68"/>
    <mergeCell ref="E73:L73"/>
    <mergeCell ref="E51:L51"/>
    <mergeCell ref="E54:L54"/>
    <mergeCell ref="E59:L59"/>
    <mergeCell ref="E62:L62"/>
    <mergeCell ref="E65:L65"/>
    <mergeCell ref="E66:E67"/>
    <mergeCell ref="E71:E72"/>
    <mergeCell ref="E63:E64"/>
    <mergeCell ref="E57:E58"/>
    <mergeCell ref="E60:E61"/>
    <mergeCell ref="E52:E53"/>
    <mergeCell ref="E20:L20"/>
    <mergeCell ref="E31:E32"/>
    <mergeCell ref="E34:E35"/>
    <mergeCell ref="E37:E38"/>
    <mergeCell ref="E40:E41"/>
    <mergeCell ref="E23:E24"/>
    <mergeCell ref="E26:E27"/>
    <mergeCell ref="E33:L33"/>
    <mergeCell ref="E36:L36"/>
    <mergeCell ref="E45:L45"/>
    <mergeCell ref="E48:L48"/>
    <mergeCell ref="E46:E47"/>
    <mergeCell ref="E25:L25"/>
    <mergeCell ref="E28:L28"/>
    <mergeCell ref="E43:E44"/>
    <mergeCell ref="E39:L39"/>
    <mergeCell ref="E42:L42"/>
    <mergeCell ref="E6:E7"/>
    <mergeCell ref="E9:E10"/>
    <mergeCell ref="E12:E13"/>
    <mergeCell ref="E15:E16"/>
    <mergeCell ref="E18:E19"/>
    <mergeCell ref="E8:L8"/>
    <mergeCell ref="E11:L11"/>
    <mergeCell ref="E14:L14"/>
    <mergeCell ref="E17:L17"/>
  </mergeCells>
  <dataValidations count="2">
    <dataValidation type="list" allowBlank="1" showInputMessage="1" showErrorMessage="1" sqref="G66:G67 G71:G72 G63:G64 G60:G61 G57:G58 G52:G53 G49:G50 G46:G47 G43:G44 G40:G41 G37:G38 G34:G35 G31:G32 G26:G27 G23:G24 G18:G19 G15:G16 G12:G13 G9:G10 G6" xr:uid="{00000000-0002-0000-0500-000000000000}">
      <formula1>$BA$5:$BA$10</formula1>
    </dataValidation>
    <dataValidation type="list" allowBlank="1" showInputMessage="1" showErrorMessage="1" sqref="G7" xr:uid="{00000000-0002-0000-0500-000001000000}">
      <formula1>$BA$5:$BA$9</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D1:BZ63"/>
  <sheetViews>
    <sheetView showGridLines="0" showRowColHeaders="0" zoomScale="90" zoomScaleNormal="90" workbookViewId="0">
      <selection activeCell="G6" sqref="G6"/>
    </sheetView>
  </sheetViews>
  <sheetFormatPr defaultColWidth="9.109375" defaultRowHeight="14.4" x14ac:dyDescent="0.3"/>
  <cols>
    <col min="1" max="3" width="0.5546875" customWidth="1"/>
    <col min="4" max="4" width="5.88671875" style="4" customWidth="1"/>
    <col min="5" max="5" width="50.5546875" style="5" customWidth="1"/>
    <col min="6" max="6" width="0.5546875" customWidth="1"/>
    <col min="7" max="7" width="10" style="2" customWidth="1"/>
    <col min="8" max="8" width="12.109375" style="2" customWidth="1"/>
    <col min="9" max="11" width="35.6640625" style="2" customWidth="1"/>
    <col min="12" max="12" width="35.6640625" hidden="1" customWidth="1"/>
    <col min="13" max="26" width="9.109375" customWidth="1"/>
    <col min="27" max="29" width="9.109375" hidden="1" customWidth="1"/>
    <col min="30" max="44" width="9.109375" style="6" hidden="1" customWidth="1"/>
    <col min="45" max="45" width="9.109375" hidden="1" customWidth="1"/>
    <col min="46" max="50" width="9.109375" style="6" hidden="1" customWidth="1"/>
    <col min="51" max="78" width="9.109375" hidden="1" customWidth="1"/>
  </cols>
  <sheetData>
    <row r="1" spans="4:68" ht="20.100000000000001" customHeight="1" x14ac:dyDescent="0.3">
      <c r="G1" s="118"/>
      <c r="H1" s="13" t="s">
        <v>991</v>
      </c>
    </row>
    <row r="2" spans="4:68" ht="20.100000000000001" customHeight="1" x14ac:dyDescent="0.3">
      <c r="H2" s="209" t="s">
        <v>736</v>
      </c>
    </row>
    <row r="3" spans="4:68" ht="20.100000000000001" customHeight="1" x14ac:dyDescent="0.3"/>
    <row r="4" spans="4:68" ht="20.100000000000001" customHeight="1" x14ac:dyDescent="0.3">
      <c r="G4" s="108" t="s">
        <v>922</v>
      </c>
    </row>
    <row r="5" spans="4:68" ht="84.9" customHeight="1" x14ac:dyDescent="0.3">
      <c r="D5" s="108">
        <v>4.0999999999999996</v>
      </c>
      <c r="E5" s="109" t="s">
        <v>56</v>
      </c>
      <c r="G5" s="98" t="s">
        <v>767</v>
      </c>
      <c r="H5" s="64" t="s">
        <v>395</v>
      </c>
      <c r="I5" s="64" t="s">
        <v>888</v>
      </c>
      <c r="J5" s="64" t="s">
        <v>887</v>
      </c>
      <c r="K5" s="64" t="s">
        <v>889</v>
      </c>
      <c r="L5" s="64" t="s">
        <v>797</v>
      </c>
      <c r="AD5" s="9" t="s">
        <v>123</v>
      </c>
      <c r="BA5" t="s">
        <v>119</v>
      </c>
      <c r="BB5" s="228" t="s">
        <v>768</v>
      </c>
      <c r="BC5" s="228" t="s">
        <v>768</v>
      </c>
      <c r="BD5" s="228" t="s">
        <v>768</v>
      </c>
      <c r="BE5" s="228" t="s">
        <v>768</v>
      </c>
      <c r="BF5" s="228" t="s">
        <v>768</v>
      </c>
      <c r="BG5" s="228" t="s">
        <v>768</v>
      </c>
      <c r="BH5" s="228" t="s">
        <v>768</v>
      </c>
      <c r="BI5" s="228" t="s">
        <v>768</v>
      </c>
      <c r="BJ5" s="228" t="s">
        <v>768</v>
      </c>
      <c r="BK5" s="228" t="s">
        <v>768</v>
      </c>
      <c r="BL5" s="228" t="s">
        <v>768</v>
      </c>
      <c r="BM5" s="228" t="s">
        <v>768</v>
      </c>
      <c r="BN5" s="228" t="s">
        <v>768</v>
      </c>
      <c r="BO5" s="228" t="s">
        <v>768</v>
      </c>
      <c r="BP5" s="228" t="s">
        <v>768</v>
      </c>
    </row>
    <row r="6" spans="4:68" ht="150" customHeight="1" x14ac:dyDescent="0.3">
      <c r="D6" s="4" t="s">
        <v>57</v>
      </c>
      <c r="E6" s="397" t="s">
        <v>923</v>
      </c>
      <c r="G6" s="124"/>
      <c r="H6" s="230" t="e">
        <f>VLOOKUP(G6,$BA$5:$BR$11,2)</f>
        <v>#N/A</v>
      </c>
      <c r="I6" s="125"/>
      <c r="J6" s="125"/>
      <c r="K6" s="125"/>
      <c r="L6" s="125"/>
      <c r="BA6" t="s">
        <v>120</v>
      </c>
      <c r="BB6" s="228" t="s">
        <v>764</v>
      </c>
      <c r="BC6" s="228" t="s">
        <v>764</v>
      </c>
      <c r="BD6" s="228" t="s">
        <v>764</v>
      </c>
      <c r="BE6" s="228" t="s">
        <v>764</v>
      </c>
      <c r="BF6" s="228" t="s">
        <v>764</v>
      </c>
      <c r="BG6" s="228" t="s">
        <v>764</v>
      </c>
      <c r="BH6" s="228" t="s">
        <v>764</v>
      </c>
      <c r="BI6" s="228" t="s">
        <v>764</v>
      </c>
      <c r="BJ6" s="228" t="s">
        <v>764</v>
      </c>
      <c r="BK6" s="228" t="s">
        <v>764</v>
      </c>
      <c r="BL6" s="228" t="s">
        <v>764</v>
      </c>
      <c r="BM6" s="228" t="s">
        <v>764</v>
      </c>
      <c r="BN6" s="228" t="s">
        <v>764</v>
      </c>
      <c r="BO6" s="228" t="s">
        <v>764</v>
      </c>
      <c r="BP6" s="228" t="s">
        <v>764</v>
      </c>
    </row>
    <row r="7" spans="4:68" ht="150" customHeight="1" x14ac:dyDescent="0.3">
      <c r="E7" s="396"/>
      <c r="G7" s="129"/>
      <c r="H7" s="231" t="e">
        <f>VLOOKUP(G7,$BA$5:$BR$11,2)</f>
        <v>#N/A</v>
      </c>
      <c r="I7" s="127"/>
      <c r="J7" s="127"/>
      <c r="K7" s="127"/>
      <c r="L7" s="128"/>
      <c r="BA7" t="s">
        <v>121</v>
      </c>
      <c r="BB7" s="228" t="s">
        <v>765</v>
      </c>
      <c r="BC7" s="228" t="s">
        <v>765</v>
      </c>
      <c r="BD7" s="228" t="s">
        <v>765</v>
      </c>
      <c r="BE7" s="228" t="s">
        <v>765</v>
      </c>
      <c r="BF7" s="228" t="s">
        <v>765</v>
      </c>
      <c r="BG7" s="228" t="s">
        <v>765</v>
      </c>
      <c r="BH7" s="228" t="s">
        <v>765</v>
      </c>
      <c r="BI7" s="228" t="s">
        <v>765</v>
      </c>
      <c r="BJ7" s="228" t="s">
        <v>765</v>
      </c>
      <c r="BK7" s="228" t="s">
        <v>765</v>
      </c>
      <c r="BL7" s="228" t="s">
        <v>765</v>
      </c>
      <c r="BM7" s="228" t="s">
        <v>765</v>
      </c>
      <c r="BN7" s="228" t="s">
        <v>765</v>
      </c>
      <c r="BO7" s="228" t="s">
        <v>765</v>
      </c>
      <c r="BP7" s="228" t="s">
        <v>765</v>
      </c>
    </row>
    <row r="8" spans="4:68" ht="15" customHeight="1" x14ac:dyDescent="0.3">
      <c r="E8" s="395" t="str">
        <f>IF(AND(I6="",J6="",K6="",L6=""),"INPUT ERROR! Please provide remarks"," ")</f>
        <v>INPUT ERROR! Please provide remarks</v>
      </c>
      <c r="F8" s="395"/>
      <c r="G8" s="395"/>
      <c r="H8" s="395"/>
      <c r="I8" s="395"/>
      <c r="J8" s="395"/>
      <c r="K8" s="395"/>
      <c r="L8" s="395"/>
      <c r="AD8" s="10" t="b">
        <f>IF(G6="",FALSE,TRUE)</f>
        <v>0</v>
      </c>
      <c r="AE8" s="10">
        <f>IF(G6="AL5",5,0)</f>
        <v>0</v>
      </c>
      <c r="AF8" s="10">
        <f>IF(G6="AL4",4,0)</f>
        <v>0</v>
      </c>
      <c r="AG8" s="10">
        <f>IF(G6="AL3",3,0)</f>
        <v>0</v>
      </c>
      <c r="AH8" s="10">
        <f>IF(G6="AL2",2,0)</f>
        <v>0</v>
      </c>
      <c r="AI8" s="10">
        <f>IF(G6="AL1",1,0)</f>
        <v>0</v>
      </c>
      <c r="AJ8" s="10" t="b">
        <f>IF(AND(K6="",L6=""),TRUE,FALSE)</f>
        <v>1</v>
      </c>
      <c r="AK8" s="10" t="b">
        <f>IF(AND(K7="",L7=""),TRUE,FALSE)</f>
        <v>1</v>
      </c>
      <c r="AL8" s="10"/>
      <c r="AM8" s="10">
        <f>COUNTIF(AE8:AI8,0)</f>
        <v>5</v>
      </c>
      <c r="AN8" s="10" t="b">
        <f>IF((E8=" "),TRUE,FALSE)</f>
        <v>0</v>
      </c>
      <c r="AO8" s="10">
        <f>COUNTIF(AE8:AI8,5)</f>
        <v>0</v>
      </c>
      <c r="AP8" s="10">
        <f>COUNTIF(AE8:AI8,4)</f>
        <v>0</v>
      </c>
      <c r="AQ8" s="10">
        <f>COUNTIF(AE8:AI8,2)</f>
        <v>0</v>
      </c>
      <c r="AR8" s="10">
        <f>COUNTIF(AE8:AI8,1)</f>
        <v>0</v>
      </c>
      <c r="AT8" s="10">
        <f>IF(G7="AL5",5,0)</f>
        <v>0</v>
      </c>
      <c r="AU8" s="10">
        <f>IF(G7="AL4",4,0)</f>
        <v>0</v>
      </c>
      <c r="AV8" s="10">
        <f>IF(G7="AL3",3,0)</f>
        <v>0</v>
      </c>
      <c r="AW8" s="10">
        <f>IF(G7="AL2",2,0)</f>
        <v>0</v>
      </c>
      <c r="AX8" s="10">
        <f>IF(G7="AL1",1,0)</f>
        <v>0</v>
      </c>
      <c r="BA8" t="s">
        <v>122</v>
      </c>
      <c r="BB8" s="228" t="s">
        <v>769</v>
      </c>
      <c r="BC8" s="228" t="s">
        <v>769</v>
      </c>
      <c r="BD8" s="228" t="s">
        <v>769</v>
      </c>
      <c r="BE8" s="228" t="s">
        <v>769</v>
      </c>
      <c r="BF8" s="228" t="s">
        <v>769</v>
      </c>
      <c r="BG8" s="228" t="s">
        <v>769</v>
      </c>
      <c r="BH8" s="228" t="s">
        <v>769</v>
      </c>
      <c r="BI8" s="228" t="s">
        <v>769</v>
      </c>
      <c r="BJ8" s="228" t="s">
        <v>769</v>
      </c>
      <c r="BK8" s="228" t="s">
        <v>769</v>
      </c>
      <c r="BL8" s="228" t="s">
        <v>769</v>
      </c>
      <c r="BM8" s="228" t="s">
        <v>769</v>
      </c>
      <c r="BN8" s="228" t="s">
        <v>769</v>
      </c>
      <c r="BO8" s="228" t="s">
        <v>769</v>
      </c>
      <c r="BP8" s="228" t="s">
        <v>769</v>
      </c>
    </row>
    <row r="9" spans="4:68" ht="150" customHeight="1" x14ac:dyDescent="0.3">
      <c r="D9" s="4" t="s">
        <v>58</v>
      </c>
      <c r="E9" s="396" t="s">
        <v>998</v>
      </c>
      <c r="G9" s="124"/>
      <c r="H9" s="230" t="e">
        <f>VLOOKUP(G9,$BA$5:$BR$11,3)</f>
        <v>#N/A</v>
      </c>
      <c r="I9" s="125"/>
      <c r="J9" s="125"/>
      <c r="K9" s="125"/>
      <c r="L9" s="125"/>
      <c r="BA9" t="s">
        <v>118</v>
      </c>
      <c r="BB9" s="228" t="s">
        <v>766</v>
      </c>
      <c r="BC9" s="228" t="s">
        <v>766</v>
      </c>
      <c r="BD9" s="228" t="s">
        <v>766</v>
      </c>
      <c r="BE9" s="228" t="s">
        <v>766</v>
      </c>
      <c r="BF9" s="228" t="s">
        <v>766</v>
      </c>
      <c r="BG9" s="228" t="s">
        <v>766</v>
      </c>
      <c r="BH9" s="228" t="s">
        <v>766</v>
      </c>
      <c r="BI9" s="228" t="s">
        <v>766</v>
      </c>
      <c r="BJ9" s="228" t="s">
        <v>766</v>
      </c>
      <c r="BK9" s="228" t="s">
        <v>766</v>
      </c>
      <c r="BL9" s="228" t="s">
        <v>766</v>
      </c>
      <c r="BM9" s="228" t="s">
        <v>766</v>
      </c>
      <c r="BN9" s="228" t="s">
        <v>766</v>
      </c>
      <c r="BO9" s="228" t="s">
        <v>766</v>
      </c>
      <c r="BP9" s="228" t="s">
        <v>766</v>
      </c>
    </row>
    <row r="10" spans="4:68" ht="150" customHeight="1" x14ac:dyDescent="0.3">
      <c r="E10" s="396"/>
      <c r="G10" s="129"/>
      <c r="H10" s="231" t="e">
        <f>VLOOKUP(G10,$BA$5:$BR$11,3)</f>
        <v>#N/A</v>
      </c>
      <c r="I10" s="127"/>
      <c r="J10" s="127"/>
      <c r="K10" s="127"/>
      <c r="L10" s="128"/>
      <c r="BB10" s="26"/>
      <c r="BC10" s="26"/>
      <c r="BD10" s="26"/>
      <c r="BE10" s="26"/>
      <c r="BF10" s="26"/>
      <c r="BG10" s="26"/>
      <c r="BH10" s="26"/>
      <c r="BI10" s="26"/>
      <c r="BJ10" s="26"/>
      <c r="BK10" s="26"/>
      <c r="BL10" s="26"/>
      <c r="BM10" s="26"/>
      <c r="BN10" s="26"/>
      <c r="BO10" s="26"/>
      <c r="BP10" s="26"/>
    </row>
    <row r="11" spans="4:68" ht="15" customHeight="1" x14ac:dyDescent="0.3">
      <c r="E11" s="395" t="str">
        <f>IF(AND(I9="",J9="",K9="",L9=""),"INPUT ERROR! Please provide remarks"," ")</f>
        <v>INPUT ERROR! Please provide remarks</v>
      </c>
      <c r="F11" s="395"/>
      <c r="G11" s="395"/>
      <c r="H11" s="395"/>
      <c r="I11" s="395"/>
      <c r="J11" s="395"/>
      <c r="K11" s="395"/>
      <c r="L11" s="395"/>
      <c r="AD11" s="10" t="b">
        <f>IF(G9="",FALSE,TRUE)</f>
        <v>0</v>
      </c>
      <c r="AE11" s="10">
        <f>IF(G9="AL5",5,0)</f>
        <v>0</v>
      </c>
      <c r="AF11" s="10">
        <f>IF(G9="AL4",4,0)</f>
        <v>0</v>
      </c>
      <c r="AG11" s="10">
        <f>IF(G9="AL3",3,0)</f>
        <v>0</v>
      </c>
      <c r="AH11" s="10">
        <f>IF(G9="AL2",2,0)</f>
        <v>0</v>
      </c>
      <c r="AI11" s="10">
        <f>IF(G9="AL1",1,0)</f>
        <v>0</v>
      </c>
      <c r="AJ11" s="10" t="b">
        <f>IF(AND(K9="",L9=""),TRUE,FALSE)</f>
        <v>1</v>
      </c>
      <c r="AK11" s="10" t="b">
        <f>IF(AND(K10="",L10=""),TRUE,FALSE)</f>
        <v>1</v>
      </c>
      <c r="AL11" s="10"/>
      <c r="AM11" s="10">
        <f>COUNTIF(AE11:AI11,0)</f>
        <v>5</v>
      </c>
      <c r="AN11" s="10" t="b">
        <f>IF((E11=" "),TRUE,FALSE)</f>
        <v>0</v>
      </c>
      <c r="AO11" s="10">
        <f>COUNTIF(AE11:AI11,5)</f>
        <v>0</v>
      </c>
      <c r="AP11" s="10">
        <f>COUNTIF(AE11:AI11,4)</f>
        <v>0</v>
      </c>
      <c r="AQ11" s="10">
        <f>COUNTIF(AE11:AI11,2)</f>
        <v>0</v>
      </c>
      <c r="AR11" s="10">
        <f>COUNTIF(AE11:AI11,1)</f>
        <v>0</v>
      </c>
      <c r="AT11" s="10">
        <f>IF(G10="AL5",5,0)</f>
        <v>0</v>
      </c>
      <c r="AU11" s="10">
        <f>IF(G10="AL4",4,0)</f>
        <v>0</v>
      </c>
      <c r="AV11" s="10">
        <f>IF(G10="AL3",3,0)</f>
        <v>0</v>
      </c>
      <c r="AW11" s="10">
        <f>IF(G10="AL2",2,0)</f>
        <v>0</v>
      </c>
      <c r="AX11" s="10">
        <f>IF(G10="AL1",1,0)</f>
        <v>0</v>
      </c>
    </row>
    <row r="12" spans="4:68" ht="150" customHeight="1" x14ac:dyDescent="0.3">
      <c r="D12" s="4" t="s">
        <v>59</v>
      </c>
      <c r="E12" s="396" t="s">
        <v>924</v>
      </c>
      <c r="G12" s="124"/>
      <c r="H12" s="230" t="e">
        <f>VLOOKUP(G12,$BA$5:$BR$11,4)</f>
        <v>#N/A</v>
      </c>
      <c r="I12" s="125"/>
      <c r="J12" s="125"/>
      <c r="K12" s="125"/>
      <c r="L12" s="125"/>
    </row>
    <row r="13" spans="4:68" ht="150" customHeight="1" x14ac:dyDescent="0.3">
      <c r="E13" s="396"/>
      <c r="G13" s="129"/>
      <c r="H13" s="231" t="e">
        <f>VLOOKUP(G13,$BA$5:$BR$11,4)</f>
        <v>#N/A</v>
      </c>
      <c r="I13" s="127"/>
      <c r="J13" s="127"/>
      <c r="K13" s="127"/>
      <c r="L13" s="128"/>
    </row>
    <row r="14" spans="4:68" x14ac:dyDescent="0.3">
      <c r="E14" s="395" t="str">
        <f>IF(AND(I12="",J12="",K12="",L12=""),"INPUT ERROR! Please provide remarks"," ")</f>
        <v>INPUT ERROR! Please provide remarks</v>
      </c>
      <c r="F14" s="395"/>
      <c r="G14" s="395"/>
      <c r="H14" s="395"/>
      <c r="I14" s="395"/>
      <c r="J14" s="395"/>
      <c r="K14" s="395"/>
      <c r="L14" s="395"/>
      <c r="AD14" s="10" t="b">
        <f>IF(G12="",FALSE,TRUE)</f>
        <v>0</v>
      </c>
      <c r="AE14" s="10">
        <f>IF(G12="AL5",5,0)</f>
        <v>0</v>
      </c>
      <c r="AF14" s="10">
        <f>IF(G12="AL4",4,0)</f>
        <v>0</v>
      </c>
      <c r="AG14" s="10">
        <f>IF(G12="AL3",3,0)</f>
        <v>0</v>
      </c>
      <c r="AH14" s="10">
        <f>IF(G12="AL2",2,0)</f>
        <v>0</v>
      </c>
      <c r="AI14" s="10">
        <f>IF(G12="AL1",1,0)</f>
        <v>0</v>
      </c>
      <c r="AJ14" s="10" t="b">
        <f>IF(AND(K12="",L12=""),TRUE,FALSE)</f>
        <v>1</v>
      </c>
      <c r="AK14" s="10" t="b">
        <f>IF(AND(K13="",L13=""),TRUE,FALSE)</f>
        <v>1</v>
      </c>
      <c r="AL14" s="10"/>
      <c r="AM14" s="10">
        <f>COUNTIF(AE14:AI14,0)</f>
        <v>5</v>
      </c>
      <c r="AN14" s="10" t="b">
        <f>IF((E14=" "),TRUE,FALSE)</f>
        <v>0</v>
      </c>
      <c r="AO14" s="10">
        <f>COUNTIF(AE14:AI14,5)</f>
        <v>0</v>
      </c>
      <c r="AP14" s="10">
        <f>COUNTIF(AE14:AI14,4)</f>
        <v>0</v>
      </c>
      <c r="AQ14" s="10">
        <f>COUNTIF(AE14:AI14,2)</f>
        <v>0</v>
      </c>
      <c r="AR14" s="10">
        <f>COUNTIF(AE14:AI14,1)</f>
        <v>0</v>
      </c>
      <c r="AT14" s="10">
        <f>IF(G13="AL5",5,0)</f>
        <v>0</v>
      </c>
      <c r="AU14" s="10">
        <f>IF(G13="AL4",4,0)</f>
        <v>0</v>
      </c>
      <c r="AV14" s="10">
        <f>IF(G13="AL3",3,0)</f>
        <v>0</v>
      </c>
      <c r="AW14" s="10">
        <f>IF(G13="AL2",2,0)</f>
        <v>0</v>
      </c>
      <c r="AX14" s="10">
        <f>IF(G13="AL1",1,0)</f>
        <v>0</v>
      </c>
    </row>
    <row r="15" spans="4:68" ht="150" customHeight="1" x14ac:dyDescent="0.3">
      <c r="D15" s="4" t="s">
        <v>60</v>
      </c>
      <c r="E15" s="396" t="s">
        <v>925</v>
      </c>
      <c r="G15" s="124"/>
      <c r="H15" s="230" t="e">
        <f>VLOOKUP(G15,$BA$5:$BR$11,5)</f>
        <v>#N/A</v>
      </c>
      <c r="I15" s="125"/>
      <c r="J15" s="125"/>
      <c r="K15" s="125"/>
      <c r="L15" s="125"/>
    </row>
    <row r="16" spans="4:68" ht="150" customHeight="1" x14ac:dyDescent="0.3">
      <c r="E16" s="396"/>
      <c r="G16" s="129"/>
      <c r="H16" s="231" t="e">
        <f>VLOOKUP(G16,$BA$5:$BR$11,5)</f>
        <v>#N/A</v>
      </c>
      <c r="I16" s="127"/>
      <c r="J16" s="127"/>
      <c r="K16" s="127"/>
      <c r="L16" s="128"/>
    </row>
    <row r="17" spans="4:50" x14ac:dyDescent="0.3">
      <c r="E17" s="395" t="str">
        <f>IF(AND(I15="",J15="",K15="",L15=""),"INPUT ERROR! Please provide remarks"," ")</f>
        <v>INPUT ERROR! Please provide remarks</v>
      </c>
      <c r="F17" s="395"/>
      <c r="G17" s="395"/>
      <c r="H17" s="395"/>
      <c r="I17" s="395"/>
      <c r="J17" s="395"/>
      <c r="K17" s="395"/>
      <c r="L17" s="395"/>
      <c r="AD17" s="10" t="b">
        <f>IF(G15="",FALSE,TRUE)</f>
        <v>0</v>
      </c>
      <c r="AE17" s="10">
        <f>IF(G15="AL5",5,0)</f>
        <v>0</v>
      </c>
      <c r="AF17" s="10">
        <f>IF(G15="AL4",4,0)</f>
        <v>0</v>
      </c>
      <c r="AG17" s="10">
        <f>IF(G15="AL3",3,0)</f>
        <v>0</v>
      </c>
      <c r="AH17" s="10">
        <f>IF(G15="AL2",2,0)</f>
        <v>0</v>
      </c>
      <c r="AI17" s="10">
        <f>IF(G15="AL1",1,0)</f>
        <v>0</v>
      </c>
      <c r="AJ17" s="10" t="b">
        <f>IF(AND(K15="",L15=""),TRUE,FALSE)</f>
        <v>1</v>
      </c>
      <c r="AK17" s="10" t="b">
        <f>IF(AND(K16="",L16=""),TRUE,FALSE)</f>
        <v>1</v>
      </c>
      <c r="AL17" s="10"/>
      <c r="AM17" s="10">
        <f>COUNTIF(AE17:AI17,0)</f>
        <v>5</v>
      </c>
      <c r="AN17" s="10" t="b">
        <f>IF((E17=" "),TRUE,FALSE)</f>
        <v>0</v>
      </c>
      <c r="AO17" s="10">
        <f>COUNTIF(AE17:AI17,5)</f>
        <v>0</v>
      </c>
      <c r="AP17" s="10">
        <f>COUNTIF(AE17:AI17,4)</f>
        <v>0</v>
      </c>
      <c r="AQ17" s="10">
        <f>COUNTIF(AE17:AI17,2)</f>
        <v>0</v>
      </c>
      <c r="AR17" s="10">
        <f>COUNTIF(AE17:AI17,1)</f>
        <v>0</v>
      </c>
      <c r="AT17" s="10">
        <f>IF(G16="AL5",5,0)</f>
        <v>0</v>
      </c>
      <c r="AU17" s="10">
        <f>IF(G16="AL4",4,0)</f>
        <v>0</v>
      </c>
      <c r="AV17" s="10">
        <f>IF(G16="AL3",3,0)</f>
        <v>0</v>
      </c>
      <c r="AW17" s="10">
        <f>IF(G16="AL2",2,0)</f>
        <v>0</v>
      </c>
      <c r="AX17" s="10">
        <f>IF(G16="AL1",1,0)</f>
        <v>0</v>
      </c>
    </row>
    <row r="18" spans="4:50" ht="150" customHeight="1" x14ac:dyDescent="0.3">
      <c r="D18" s="4" t="s">
        <v>61</v>
      </c>
      <c r="E18" s="396" t="s">
        <v>926</v>
      </c>
      <c r="G18" s="124"/>
      <c r="H18" s="230" t="e">
        <f>VLOOKUP(G18,$BA$5:$BR$11,6)</f>
        <v>#N/A</v>
      </c>
      <c r="I18" s="125"/>
      <c r="J18" s="125"/>
      <c r="K18" s="125"/>
      <c r="L18" s="125"/>
    </row>
    <row r="19" spans="4:50" ht="150" customHeight="1" x14ac:dyDescent="0.3">
      <c r="E19" s="396"/>
      <c r="G19" s="129"/>
      <c r="H19" s="231" t="e">
        <f>VLOOKUP(G19,$BA$5:$BR$11,6)</f>
        <v>#N/A</v>
      </c>
      <c r="I19" s="127"/>
      <c r="J19" s="127"/>
      <c r="K19" s="127"/>
      <c r="L19" s="128"/>
    </row>
    <row r="20" spans="4:50" x14ac:dyDescent="0.3">
      <c r="E20" s="395" t="str">
        <f>IF(AND(I18="",J18="",K18="",L18=""),"INPUT ERROR! Please provide remarks"," ")</f>
        <v>INPUT ERROR! Please provide remarks</v>
      </c>
      <c r="F20" s="395"/>
      <c r="G20" s="395"/>
      <c r="H20" s="395"/>
      <c r="I20" s="395"/>
      <c r="J20" s="395"/>
      <c r="K20" s="395"/>
      <c r="L20" s="395"/>
      <c r="AD20" s="10" t="b">
        <f>IF(G18="",FALSE,TRUE)</f>
        <v>0</v>
      </c>
      <c r="AE20" s="10">
        <f>IF(G18="AL5",5,0)</f>
        <v>0</v>
      </c>
      <c r="AF20" s="10">
        <f>IF(G18="AL4",4,0)</f>
        <v>0</v>
      </c>
      <c r="AG20" s="10">
        <f>IF(G18="AL3",3,0)</f>
        <v>0</v>
      </c>
      <c r="AH20" s="10">
        <f>IF(G18="AL2",2,0)</f>
        <v>0</v>
      </c>
      <c r="AI20" s="10">
        <f>IF(G18="AL1",1,0)</f>
        <v>0</v>
      </c>
      <c r="AJ20" s="10" t="b">
        <f>IF(AND(K18="",L18=""),TRUE,FALSE)</f>
        <v>1</v>
      </c>
      <c r="AK20" s="10" t="b">
        <f>IF(AND(K19="",L19=""),TRUE,FALSE)</f>
        <v>1</v>
      </c>
      <c r="AL20" s="10"/>
      <c r="AM20" s="10">
        <f>COUNTIF(AE20:AI20,0)</f>
        <v>5</v>
      </c>
      <c r="AN20" s="10" t="b">
        <f>IF((E20=" "),TRUE,FALSE)</f>
        <v>0</v>
      </c>
      <c r="AO20" s="10">
        <f>COUNTIF(AE20:AI20,5)</f>
        <v>0</v>
      </c>
      <c r="AP20" s="10">
        <f>COUNTIF(AE20:AI20,4)</f>
        <v>0</v>
      </c>
      <c r="AQ20" s="10">
        <f>COUNTIF(AE20:AI20,2)</f>
        <v>0</v>
      </c>
      <c r="AR20" s="10">
        <f>COUNTIF(AE20:AI20,1)</f>
        <v>0</v>
      </c>
      <c r="AT20" s="10">
        <f>IF(G19="AL5",5,0)</f>
        <v>0</v>
      </c>
      <c r="AU20" s="10">
        <f>IF(G19="AL4",4,0)</f>
        <v>0</v>
      </c>
      <c r="AV20" s="10">
        <f>IF(G19="AL3",3,0)</f>
        <v>0</v>
      </c>
      <c r="AW20" s="10">
        <f>IF(G19="AL2",2,0)</f>
        <v>0</v>
      </c>
      <c r="AX20" s="10">
        <f>IF(G19="AL1",1,0)</f>
        <v>0</v>
      </c>
    </row>
    <row r="21" spans="4:50" ht="150" customHeight="1" x14ac:dyDescent="0.3">
      <c r="D21" s="4" t="s">
        <v>62</v>
      </c>
      <c r="E21" s="396" t="s">
        <v>927</v>
      </c>
      <c r="G21" s="124"/>
      <c r="H21" s="230" t="e">
        <f>VLOOKUP(G21,$BA$5:$BR$11,7)</f>
        <v>#N/A</v>
      </c>
      <c r="I21" s="125"/>
      <c r="J21" s="125"/>
      <c r="K21" s="125"/>
      <c r="L21" s="125"/>
      <c r="AD21" s="10"/>
      <c r="AE21" s="10"/>
      <c r="AF21" s="10"/>
      <c r="AG21" s="10"/>
      <c r="AH21" s="10"/>
      <c r="AI21" s="10"/>
      <c r="AJ21" s="10"/>
      <c r="AK21" s="10"/>
      <c r="AL21" s="10"/>
      <c r="AM21" s="10"/>
      <c r="AN21" s="10"/>
      <c r="AO21" s="10"/>
      <c r="AP21" s="10"/>
      <c r="AQ21" s="10"/>
      <c r="AR21" s="10"/>
      <c r="AT21" s="10"/>
      <c r="AU21" s="10"/>
      <c r="AV21" s="10"/>
      <c r="AW21" s="10"/>
      <c r="AX21" s="10"/>
    </row>
    <row r="22" spans="4:50" ht="150" customHeight="1" x14ac:dyDescent="0.3">
      <c r="E22" s="396"/>
      <c r="G22" s="129"/>
      <c r="H22" s="231" t="e">
        <f>VLOOKUP(G22,$BA$5:$BR$11,7)</f>
        <v>#N/A</v>
      </c>
      <c r="I22" s="127"/>
      <c r="J22" s="127"/>
      <c r="K22" s="127"/>
      <c r="L22" s="128"/>
      <c r="AD22" s="10"/>
      <c r="AE22" s="10"/>
      <c r="AF22" s="10"/>
      <c r="AG22" s="10"/>
      <c r="AH22" s="10"/>
      <c r="AI22" s="10"/>
      <c r="AJ22" s="10"/>
      <c r="AK22" s="10"/>
      <c r="AL22" s="10"/>
      <c r="AM22" s="10"/>
      <c r="AN22" s="10"/>
      <c r="AO22" s="10"/>
      <c r="AP22" s="10"/>
      <c r="AQ22" s="10"/>
      <c r="AR22" s="10"/>
      <c r="AT22" s="10"/>
      <c r="AU22" s="10"/>
      <c r="AV22" s="10"/>
      <c r="AW22" s="10"/>
      <c r="AX22" s="10"/>
    </row>
    <row r="23" spans="4:50" x14ac:dyDescent="0.3">
      <c r="E23" s="395" t="str">
        <f>IF(AND(I21="",J21="",K21="",L21=""),"INPUT ERROR! Please provide remarks"," ")</f>
        <v>INPUT ERROR! Please provide remarks</v>
      </c>
      <c r="F23" s="395"/>
      <c r="G23" s="395"/>
      <c r="H23" s="395"/>
      <c r="I23" s="395"/>
      <c r="J23" s="395"/>
      <c r="K23" s="395"/>
      <c r="L23" s="395"/>
      <c r="AD23" s="10" t="b">
        <f>IF(G21="",FALSE,TRUE)</f>
        <v>0</v>
      </c>
      <c r="AE23" s="10">
        <f>IF(G21="AL5",5,0)</f>
        <v>0</v>
      </c>
      <c r="AF23" s="10">
        <f>IF(G21="AL4",4,0)</f>
        <v>0</v>
      </c>
      <c r="AG23" s="10">
        <f>IF(G21="AL3",3,0)</f>
        <v>0</v>
      </c>
      <c r="AH23" s="10">
        <f>IF(G21="AL2",2,0)</f>
        <v>0</v>
      </c>
      <c r="AI23" s="10">
        <f>IF(G21="AL1",1,0)</f>
        <v>0</v>
      </c>
      <c r="AJ23" s="10" t="b">
        <f>IF(AND(K21="",L21=""),TRUE,FALSE)</f>
        <v>1</v>
      </c>
      <c r="AK23" s="10" t="b">
        <f>IF(AND(K22="",L22=""),TRUE,FALSE)</f>
        <v>1</v>
      </c>
      <c r="AL23" s="10"/>
      <c r="AM23" s="10">
        <f t="shared" ref="AM23:AM52" si="0">COUNTIF(AE23:AI23,0)</f>
        <v>5</v>
      </c>
      <c r="AN23" s="10" t="b">
        <f>IF((E23=" "),TRUE,FALSE)</f>
        <v>0</v>
      </c>
      <c r="AO23" s="10">
        <f t="shared" ref="AO23:AO52" si="1">COUNTIF(AE23:AI23,5)</f>
        <v>0</v>
      </c>
      <c r="AP23" s="10">
        <f t="shared" ref="AP23:AP52" si="2">COUNTIF(AE23:AI23,4)</f>
        <v>0</v>
      </c>
      <c r="AQ23" s="10">
        <f t="shared" ref="AQ23:AQ52" si="3">COUNTIF(AE23:AI23,2)</f>
        <v>0</v>
      </c>
      <c r="AR23" s="10">
        <f t="shared" ref="AR23:AR52" si="4">COUNTIF(AE23:AI23,1)</f>
        <v>0</v>
      </c>
      <c r="AT23" s="10">
        <f>IF(G22="AL5",5,0)</f>
        <v>0</v>
      </c>
      <c r="AU23" s="10">
        <f>IF(G22="AL4",4,0)</f>
        <v>0</v>
      </c>
      <c r="AV23" s="10">
        <f>IF(G22="AL3",3,0)</f>
        <v>0</v>
      </c>
      <c r="AW23" s="10">
        <f>IF(G22="AL2",2,0)</f>
        <v>0</v>
      </c>
      <c r="AX23" s="10">
        <f>IF(G22="AL1",1,0)</f>
        <v>0</v>
      </c>
    </row>
    <row r="24" spans="4:50" ht="150" customHeight="1" x14ac:dyDescent="0.3">
      <c r="D24" s="4" t="s">
        <v>63</v>
      </c>
      <c r="E24" s="396" t="s">
        <v>928</v>
      </c>
      <c r="G24" s="124"/>
      <c r="H24" s="230" t="e">
        <f>VLOOKUP(G24,$BA$5:$BR$11,8)</f>
        <v>#N/A</v>
      </c>
      <c r="I24" s="125"/>
      <c r="J24" s="125"/>
      <c r="K24" s="125"/>
      <c r="L24" s="125"/>
      <c r="AD24" s="10"/>
      <c r="AE24" s="10"/>
      <c r="AF24" s="10"/>
      <c r="AG24" s="10"/>
      <c r="AH24" s="10"/>
      <c r="AI24" s="10"/>
      <c r="AJ24" s="10"/>
      <c r="AK24" s="10"/>
      <c r="AL24" s="10"/>
      <c r="AM24" s="10"/>
      <c r="AN24" s="10"/>
      <c r="AO24" s="10"/>
      <c r="AP24" s="10"/>
      <c r="AQ24" s="10"/>
      <c r="AR24" s="10"/>
      <c r="AT24" s="10"/>
      <c r="AU24" s="10"/>
      <c r="AV24" s="10"/>
      <c r="AW24" s="10"/>
      <c r="AX24" s="10"/>
    </row>
    <row r="25" spans="4:50" ht="150" customHeight="1" x14ac:dyDescent="0.3">
      <c r="E25" s="396"/>
      <c r="G25" s="129"/>
      <c r="H25" s="231" t="e">
        <f>VLOOKUP(G25,$BA$5:$BR$11,8)</f>
        <v>#N/A</v>
      </c>
      <c r="I25" s="127"/>
      <c r="J25" s="127"/>
      <c r="K25" s="127"/>
      <c r="L25" s="128"/>
      <c r="AD25" s="10"/>
      <c r="AE25" s="10"/>
      <c r="AF25" s="10"/>
      <c r="AG25" s="10"/>
      <c r="AH25" s="10"/>
      <c r="AI25" s="10"/>
      <c r="AJ25" s="10"/>
      <c r="AK25" s="10"/>
      <c r="AL25" s="10"/>
      <c r="AM25" s="10"/>
      <c r="AN25" s="10"/>
      <c r="AO25" s="10"/>
      <c r="AP25" s="10"/>
      <c r="AQ25" s="10"/>
      <c r="AR25" s="10"/>
      <c r="AT25" s="10"/>
      <c r="AU25" s="10"/>
      <c r="AV25" s="10"/>
      <c r="AW25" s="10"/>
      <c r="AX25" s="10"/>
    </row>
    <row r="26" spans="4:50" x14ac:dyDescent="0.3">
      <c r="E26" s="395" t="str">
        <f>IF(AND(I24="",J24="",K24="",L24=""),"INPUT ERROR! Please provide remarks"," ")</f>
        <v>INPUT ERROR! Please provide remarks</v>
      </c>
      <c r="F26" s="395"/>
      <c r="G26" s="395"/>
      <c r="H26" s="395"/>
      <c r="I26" s="395"/>
      <c r="J26" s="395"/>
      <c r="K26" s="395"/>
      <c r="L26" s="395"/>
      <c r="AD26" s="10" t="b">
        <f>IF(G24="",FALSE,TRUE)</f>
        <v>0</v>
      </c>
      <c r="AE26" s="10">
        <f>IF(G24="AL5",5,0)</f>
        <v>0</v>
      </c>
      <c r="AF26" s="10">
        <f>IF(G24="AL4",4,0)</f>
        <v>0</v>
      </c>
      <c r="AG26" s="10">
        <f>IF(G24="AL3",3,0)</f>
        <v>0</v>
      </c>
      <c r="AH26" s="10">
        <f>IF(G24="AL2",2,0)</f>
        <v>0</v>
      </c>
      <c r="AI26" s="10">
        <f>IF(G24="AL1",1,0)</f>
        <v>0</v>
      </c>
      <c r="AJ26" s="10" t="b">
        <f>IF(AND(K24="",L24=""),TRUE,FALSE)</f>
        <v>1</v>
      </c>
      <c r="AK26" s="10" t="b">
        <f>IF(AND(K25="",L25=""),TRUE,FALSE)</f>
        <v>1</v>
      </c>
      <c r="AL26" s="10"/>
      <c r="AM26" s="10">
        <f t="shared" si="0"/>
        <v>5</v>
      </c>
      <c r="AN26" s="10" t="b">
        <f>IF((E26=" "),TRUE,FALSE)</f>
        <v>0</v>
      </c>
      <c r="AO26" s="10">
        <f t="shared" si="1"/>
        <v>0</v>
      </c>
      <c r="AP26" s="10">
        <f t="shared" si="2"/>
        <v>0</v>
      </c>
      <c r="AQ26" s="10">
        <f t="shared" si="3"/>
        <v>0</v>
      </c>
      <c r="AR26" s="10">
        <f t="shared" si="4"/>
        <v>0</v>
      </c>
      <c r="AT26" s="10">
        <f>IF(G25="AL5",5,0)</f>
        <v>0</v>
      </c>
      <c r="AU26" s="10">
        <f>IF(G25="AL4",4,0)</f>
        <v>0</v>
      </c>
      <c r="AV26" s="10">
        <f>IF(G25="AL3",3,0)</f>
        <v>0</v>
      </c>
      <c r="AW26" s="10">
        <f>IF(G25="AL2",2,0)</f>
        <v>0</v>
      </c>
      <c r="AX26" s="10">
        <f>IF(G25="AL1",1,0)</f>
        <v>0</v>
      </c>
    </row>
    <row r="27" spans="4:50" ht="150" hidden="1" customHeight="1" x14ac:dyDescent="0.3">
      <c r="D27" s="4" t="s">
        <v>64</v>
      </c>
      <c r="E27" s="396" t="s">
        <v>771</v>
      </c>
      <c r="G27" s="124"/>
      <c r="H27" s="230" t="e">
        <f>VLOOKUP(G27,$BA$5:$BR$11,9)</f>
        <v>#N/A</v>
      </c>
      <c r="I27" s="125"/>
      <c r="J27" s="125"/>
      <c r="K27" s="125"/>
      <c r="L27" s="125"/>
      <c r="AD27" s="10"/>
      <c r="AE27" s="10"/>
      <c r="AF27" s="10"/>
      <c r="AG27" s="10"/>
      <c r="AH27" s="10"/>
      <c r="AI27" s="10"/>
      <c r="AJ27" s="10"/>
      <c r="AK27" s="10"/>
      <c r="AL27" s="10"/>
      <c r="AM27" s="10"/>
      <c r="AN27" s="10"/>
      <c r="AO27" s="10"/>
      <c r="AP27" s="10"/>
      <c r="AQ27" s="10"/>
      <c r="AR27" s="10"/>
      <c r="AT27" s="10"/>
      <c r="AU27" s="10"/>
      <c r="AV27" s="10"/>
      <c r="AW27" s="10"/>
      <c r="AX27" s="10"/>
    </row>
    <row r="28" spans="4:50" ht="150" hidden="1" customHeight="1" x14ac:dyDescent="0.3">
      <c r="E28" s="396"/>
      <c r="G28" s="129"/>
      <c r="H28" s="231" t="e">
        <f>VLOOKUP(G28,$BA$5:$BR$11,9)</f>
        <v>#N/A</v>
      </c>
      <c r="I28" s="127"/>
      <c r="J28" s="127"/>
      <c r="K28" s="127"/>
      <c r="L28" s="128"/>
      <c r="AD28" s="10"/>
      <c r="AE28" s="10"/>
      <c r="AF28" s="10"/>
      <c r="AG28" s="10"/>
      <c r="AH28" s="10"/>
      <c r="AI28" s="10"/>
      <c r="AJ28" s="10"/>
      <c r="AK28" s="10"/>
      <c r="AL28" s="10"/>
      <c r="AM28" s="10"/>
      <c r="AN28" s="10"/>
      <c r="AO28" s="10"/>
      <c r="AP28" s="10"/>
      <c r="AQ28" s="10"/>
      <c r="AR28" s="10"/>
      <c r="AT28" s="10"/>
      <c r="AU28" s="10"/>
      <c r="AV28" s="10"/>
      <c r="AW28" s="10"/>
      <c r="AX28" s="10"/>
    </row>
    <row r="29" spans="4:50" hidden="1" x14ac:dyDescent="0.3">
      <c r="E29" s="395" t="str">
        <f>IF(AND(I27="",J27="",K27="",L27=""),"INPUT ERROR! Please provide remarks"," ")</f>
        <v>INPUT ERROR! Please provide remarks</v>
      </c>
      <c r="F29" s="395"/>
      <c r="G29" s="395"/>
      <c r="H29" s="395"/>
      <c r="I29" s="395"/>
      <c r="J29" s="395"/>
      <c r="K29" s="395"/>
      <c r="L29" s="395"/>
      <c r="AD29" s="10" t="b">
        <f>IF(G27="",FALSE,TRUE)</f>
        <v>0</v>
      </c>
      <c r="AE29" s="10">
        <f>IF(G27="AL5",5,0)</f>
        <v>0</v>
      </c>
      <c r="AF29" s="10">
        <f>IF(G27="AL4",4,0)</f>
        <v>0</v>
      </c>
      <c r="AG29" s="10">
        <f>IF(G27="AL3",3,0)</f>
        <v>0</v>
      </c>
      <c r="AH29" s="10">
        <f>IF(G27="AL2",2,0)</f>
        <v>0</v>
      </c>
      <c r="AI29" s="10">
        <f>IF(G27="AL1",1,0)</f>
        <v>0</v>
      </c>
      <c r="AJ29" s="10" t="b">
        <f>IF(AND(K27="",L27=""),TRUE,FALSE)</f>
        <v>1</v>
      </c>
      <c r="AK29" s="10" t="b">
        <f>IF(AND(K28="",L28=""),TRUE,FALSE)</f>
        <v>1</v>
      </c>
      <c r="AL29" s="10"/>
      <c r="AM29" s="10">
        <f t="shared" si="0"/>
        <v>5</v>
      </c>
      <c r="AN29" s="10" t="b">
        <f>IF((E29=" "),TRUE,FALSE)</f>
        <v>0</v>
      </c>
      <c r="AO29" s="10">
        <f t="shared" si="1"/>
        <v>0</v>
      </c>
      <c r="AP29" s="10">
        <f t="shared" si="2"/>
        <v>0</v>
      </c>
      <c r="AQ29" s="10">
        <f t="shared" si="3"/>
        <v>0</v>
      </c>
      <c r="AR29" s="10">
        <f t="shared" si="4"/>
        <v>0</v>
      </c>
      <c r="AT29" s="10">
        <f>IF(G28="AL5",5,0)</f>
        <v>0</v>
      </c>
      <c r="AU29" s="10">
        <f>IF(G28="AL4",4,0)</f>
        <v>0</v>
      </c>
      <c r="AV29" s="10">
        <f>IF(G28="AL3",3,0)</f>
        <v>0</v>
      </c>
      <c r="AW29" s="10">
        <f>IF(G28="AL2",2,0)</f>
        <v>0</v>
      </c>
      <c r="AX29" s="10">
        <f>IF(G28="AL1",1,0)</f>
        <v>0</v>
      </c>
    </row>
    <row r="30" spans="4:50" ht="6" customHeight="1" x14ac:dyDescent="0.3">
      <c r="AD30" s="10"/>
      <c r="AE30" s="10"/>
      <c r="AF30" s="10"/>
      <c r="AG30" s="10"/>
      <c r="AH30" s="10"/>
      <c r="AI30" s="10"/>
      <c r="AJ30" s="10"/>
      <c r="AK30" s="10"/>
      <c r="AL30" s="10"/>
      <c r="AM30" s="10"/>
      <c r="AN30" s="10"/>
      <c r="AO30" s="10"/>
      <c r="AP30" s="10"/>
      <c r="AQ30" s="10"/>
      <c r="AR30" s="10"/>
      <c r="AT30" s="10"/>
      <c r="AU30" s="10"/>
      <c r="AV30" s="10"/>
      <c r="AW30" s="10"/>
      <c r="AX30" s="10"/>
    </row>
    <row r="31" spans="4:50" ht="84.9" customHeight="1" x14ac:dyDescent="0.3">
      <c r="D31" s="108">
        <v>4.2</v>
      </c>
      <c r="E31" s="109" t="s">
        <v>113</v>
      </c>
      <c r="G31" s="98" t="s">
        <v>767</v>
      </c>
      <c r="H31" s="64" t="s">
        <v>395</v>
      </c>
      <c r="I31" s="64" t="s">
        <v>888</v>
      </c>
      <c r="J31" s="64" t="s">
        <v>887</v>
      </c>
      <c r="K31" s="64" t="s">
        <v>889</v>
      </c>
      <c r="L31" s="64" t="s">
        <v>797</v>
      </c>
      <c r="AD31" s="10"/>
      <c r="AE31" s="10"/>
      <c r="AF31" s="10"/>
      <c r="AG31" s="10"/>
      <c r="AH31" s="10"/>
      <c r="AI31" s="10"/>
      <c r="AJ31" s="10"/>
      <c r="AK31" s="10"/>
      <c r="AL31" s="10"/>
      <c r="AM31" s="10"/>
      <c r="AN31" s="10"/>
      <c r="AO31" s="10"/>
      <c r="AP31" s="10"/>
      <c r="AQ31" s="10"/>
      <c r="AR31" s="10"/>
      <c r="AT31" s="10"/>
      <c r="AU31" s="10"/>
      <c r="AV31" s="10"/>
      <c r="AW31" s="10"/>
      <c r="AX31" s="10"/>
    </row>
    <row r="32" spans="4:50" ht="150" customHeight="1" x14ac:dyDescent="0.3">
      <c r="D32" s="4" t="s">
        <v>66</v>
      </c>
      <c r="E32" s="397" t="s">
        <v>929</v>
      </c>
      <c r="G32" s="124"/>
      <c r="H32" s="230" t="e">
        <f>VLOOKUP(G32,$BA$5:$BR$11,10)</f>
        <v>#N/A</v>
      </c>
      <c r="I32" s="125"/>
      <c r="J32" s="125"/>
      <c r="K32" s="125"/>
      <c r="L32" s="125"/>
      <c r="AD32" s="10"/>
      <c r="AE32" s="10"/>
      <c r="AF32" s="10"/>
      <c r="AG32" s="10"/>
      <c r="AH32" s="10"/>
      <c r="AI32" s="10"/>
      <c r="AJ32" s="10"/>
      <c r="AK32" s="10"/>
      <c r="AL32" s="10"/>
      <c r="AM32" s="10"/>
      <c r="AN32" s="10"/>
      <c r="AO32" s="10"/>
      <c r="AP32" s="10"/>
      <c r="AQ32" s="10"/>
      <c r="AR32" s="10"/>
      <c r="AT32" s="10"/>
      <c r="AU32" s="10"/>
      <c r="AV32" s="10"/>
      <c r="AW32" s="10"/>
      <c r="AX32" s="10"/>
    </row>
    <row r="33" spans="4:50" ht="150" customHeight="1" x14ac:dyDescent="0.3">
      <c r="E33" s="396"/>
      <c r="G33" s="129"/>
      <c r="H33" s="231" t="e">
        <f>VLOOKUP(G33,$BA$5:$BR$11,10)</f>
        <v>#N/A</v>
      </c>
      <c r="I33" s="127"/>
      <c r="J33" s="127"/>
      <c r="K33" s="127"/>
      <c r="L33" s="128"/>
      <c r="AD33" s="10"/>
      <c r="AE33" s="10"/>
      <c r="AF33" s="10"/>
      <c r="AG33" s="10"/>
      <c r="AH33" s="10"/>
      <c r="AI33" s="10"/>
      <c r="AJ33" s="10"/>
      <c r="AK33" s="10"/>
      <c r="AL33" s="10"/>
      <c r="AM33" s="10"/>
      <c r="AN33" s="10"/>
      <c r="AO33" s="10"/>
      <c r="AP33" s="10"/>
      <c r="AQ33" s="10"/>
      <c r="AR33" s="10"/>
      <c r="AT33" s="10"/>
      <c r="AU33" s="10"/>
      <c r="AV33" s="10"/>
      <c r="AW33" s="10"/>
      <c r="AX33" s="10"/>
    </row>
    <row r="34" spans="4:50" x14ac:dyDescent="0.3">
      <c r="E34" s="395" t="str">
        <f>IF(AND(I32="",J32="",K32="",L32=""),"INPUT ERROR! Please provide remarks"," ")</f>
        <v>INPUT ERROR! Please provide remarks</v>
      </c>
      <c r="F34" s="395"/>
      <c r="G34" s="395"/>
      <c r="H34" s="395"/>
      <c r="I34" s="395"/>
      <c r="J34" s="395"/>
      <c r="K34" s="395"/>
      <c r="L34" s="395"/>
      <c r="AD34" s="10" t="b">
        <f>IF(G32="",FALSE,TRUE)</f>
        <v>0</v>
      </c>
      <c r="AE34" s="10">
        <f>IF(G32="AL5",5,0)</f>
        <v>0</v>
      </c>
      <c r="AF34" s="10">
        <f>IF(G32="AL4",4,0)</f>
        <v>0</v>
      </c>
      <c r="AG34" s="10">
        <f>IF(G32="AL3",3,0)</f>
        <v>0</v>
      </c>
      <c r="AH34" s="10">
        <f>IF(G32="AL2",2,0)</f>
        <v>0</v>
      </c>
      <c r="AI34" s="10">
        <f>IF(G32="AL1",1,0)</f>
        <v>0</v>
      </c>
      <c r="AJ34" s="10" t="b">
        <f>IF(AND(K32="",L32=""),TRUE,FALSE)</f>
        <v>1</v>
      </c>
      <c r="AK34" s="10" t="b">
        <f>IF(AND(K33="",L33=""),TRUE,FALSE)</f>
        <v>1</v>
      </c>
      <c r="AL34" s="10"/>
      <c r="AM34" s="10">
        <f t="shared" si="0"/>
        <v>5</v>
      </c>
      <c r="AN34" s="10" t="b">
        <f>IF((E34=" "),TRUE,FALSE)</f>
        <v>0</v>
      </c>
      <c r="AO34" s="10">
        <f t="shared" si="1"/>
        <v>0</v>
      </c>
      <c r="AP34" s="10">
        <f t="shared" si="2"/>
        <v>0</v>
      </c>
      <c r="AQ34" s="10">
        <f t="shared" si="3"/>
        <v>0</v>
      </c>
      <c r="AR34" s="10">
        <f t="shared" si="4"/>
        <v>0</v>
      </c>
      <c r="AT34" s="10">
        <f>IF(G33="AL5",5,0)</f>
        <v>0</v>
      </c>
      <c r="AU34" s="10">
        <f>IF(G33="AL4",4,0)</f>
        <v>0</v>
      </c>
      <c r="AV34" s="10">
        <f>IF(G33="AL3",3,0)</f>
        <v>0</v>
      </c>
      <c r="AW34" s="10">
        <f>IF(G33="AL2",2,0)</f>
        <v>0</v>
      </c>
      <c r="AX34" s="10">
        <f>IF(G33="AL1",1,0)</f>
        <v>0</v>
      </c>
    </row>
    <row r="35" spans="4:50" ht="150" customHeight="1" x14ac:dyDescent="0.3">
      <c r="D35" s="4" t="s">
        <v>65</v>
      </c>
      <c r="E35" s="396" t="s">
        <v>930</v>
      </c>
      <c r="G35" s="124"/>
      <c r="H35" s="230" t="e">
        <f>VLOOKUP(G35,$BA$5:$BR$11,11)</f>
        <v>#N/A</v>
      </c>
      <c r="I35" s="125"/>
      <c r="J35" s="125"/>
      <c r="K35" s="125"/>
      <c r="L35" s="125"/>
      <c r="AD35" s="10"/>
      <c r="AE35" s="10"/>
      <c r="AF35" s="10"/>
      <c r="AG35" s="10"/>
      <c r="AH35" s="10"/>
      <c r="AI35" s="10"/>
      <c r="AJ35" s="10"/>
      <c r="AK35" s="10"/>
      <c r="AL35" s="10"/>
      <c r="AM35" s="10"/>
      <c r="AN35" s="10"/>
      <c r="AO35" s="10"/>
      <c r="AP35" s="10"/>
      <c r="AQ35" s="10"/>
      <c r="AR35" s="10"/>
      <c r="AT35" s="10"/>
      <c r="AU35" s="10"/>
      <c r="AV35" s="10"/>
      <c r="AW35" s="10"/>
      <c r="AX35" s="10"/>
    </row>
    <row r="36" spans="4:50" ht="150" customHeight="1" x14ac:dyDescent="0.3">
      <c r="E36" s="396"/>
      <c r="G36" s="129"/>
      <c r="H36" s="231" t="e">
        <f>VLOOKUP(G36,$BA$5:$BR$11,11)</f>
        <v>#N/A</v>
      </c>
      <c r="I36" s="127"/>
      <c r="J36" s="127"/>
      <c r="K36" s="127"/>
      <c r="L36" s="128"/>
      <c r="AD36" s="10"/>
      <c r="AE36" s="10"/>
      <c r="AF36" s="10"/>
      <c r="AG36" s="10"/>
      <c r="AH36" s="10"/>
      <c r="AI36" s="10"/>
      <c r="AJ36" s="10"/>
      <c r="AK36" s="10"/>
      <c r="AL36" s="10"/>
      <c r="AM36" s="10"/>
      <c r="AN36" s="10"/>
      <c r="AO36" s="10"/>
      <c r="AP36" s="10"/>
      <c r="AQ36" s="10"/>
      <c r="AR36" s="10"/>
      <c r="AT36" s="10"/>
      <c r="AU36" s="10"/>
      <c r="AV36" s="10"/>
      <c r="AW36" s="10"/>
      <c r="AX36" s="10"/>
    </row>
    <row r="37" spans="4:50" x14ac:dyDescent="0.3">
      <c r="E37" s="395" t="str">
        <f>IF(AND(I35="",J35="",K35="",L35=""),"INPUT ERROR! Please provide remarks"," ")</f>
        <v>INPUT ERROR! Please provide remarks</v>
      </c>
      <c r="F37" s="395"/>
      <c r="G37" s="395"/>
      <c r="H37" s="395"/>
      <c r="I37" s="395"/>
      <c r="J37" s="395"/>
      <c r="K37" s="395"/>
      <c r="L37" s="395"/>
      <c r="AD37" s="10" t="b">
        <f>IF(G35="",FALSE,TRUE)</f>
        <v>0</v>
      </c>
      <c r="AE37" s="10">
        <f>IF(G35="AL5",5,0)</f>
        <v>0</v>
      </c>
      <c r="AF37" s="10">
        <f>IF(G35="AL4",4,0)</f>
        <v>0</v>
      </c>
      <c r="AG37" s="10">
        <f>IF(G35="AL3",3,0)</f>
        <v>0</v>
      </c>
      <c r="AH37" s="10">
        <f>IF(G35="AL2",2,0)</f>
        <v>0</v>
      </c>
      <c r="AI37" s="10">
        <f>IF(G35="AL1",1,0)</f>
        <v>0</v>
      </c>
      <c r="AJ37" s="10" t="b">
        <f>IF(AND(K35="",L35=""),TRUE,FALSE)</f>
        <v>1</v>
      </c>
      <c r="AK37" s="10" t="b">
        <f>IF(AND(K36="",L36=""),TRUE,FALSE)</f>
        <v>1</v>
      </c>
      <c r="AL37" s="10"/>
      <c r="AM37" s="10">
        <f t="shared" si="0"/>
        <v>5</v>
      </c>
      <c r="AN37" s="10" t="b">
        <f>IF((E37=" "),TRUE,FALSE)</f>
        <v>0</v>
      </c>
      <c r="AO37" s="10">
        <f t="shared" si="1"/>
        <v>0</v>
      </c>
      <c r="AP37" s="10">
        <f t="shared" si="2"/>
        <v>0</v>
      </c>
      <c r="AQ37" s="10">
        <f t="shared" si="3"/>
        <v>0</v>
      </c>
      <c r="AR37" s="10">
        <f t="shared" si="4"/>
        <v>0</v>
      </c>
      <c r="AT37" s="10">
        <f>IF(G36="AL5",5,0)</f>
        <v>0</v>
      </c>
      <c r="AU37" s="10">
        <f>IF(G36="AL4",4,0)</f>
        <v>0</v>
      </c>
      <c r="AV37" s="10">
        <f>IF(G36="AL3",3,0)</f>
        <v>0</v>
      </c>
      <c r="AW37" s="10">
        <f>IF(G36="AL2",2,0)</f>
        <v>0</v>
      </c>
      <c r="AX37" s="10">
        <f>IF(G36="AL1",1,0)</f>
        <v>0</v>
      </c>
    </row>
    <row r="38" spans="4:50" ht="150" customHeight="1" x14ac:dyDescent="0.3">
      <c r="D38" s="4" t="s">
        <v>67</v>
      </c>
      <c r="E38" s="396" t="s">
        <v>931</v>
      </c>
      <c r="G38" s="124"/>
      <c r="H38" s="230" t="e">
        <f>VLOOKUP(G38,$BA$5:$BR$11,12)</f>
        <v>#N/A</v>
      </c>
      <c r="I38" s="125"/>
      <c r="J38" s="125"/>
      <c r="K38" s="125"/>
      <c r="L38" s="125"/>
      <c r="AD38" s="10"/>
      <c r="AE38" s="10"/>
      <c r="AF38" s="10"/>
      <c r="AG38" s="10"/>
      <c r="AH38" s="10"/>
      <c r="AI38" s="10"/>
      <c r="AJ38" s="10"/>
      <c r="AK38" s="10"/>
      <c r="AL38" s="10"/>
      <c r="AM38" s="10"/>
      <c r="AN38" s="10"/>
      <c r="AO38" s="10"/>
      <c r="AP38" s="10"/>
      <c r="AQ38" s="10"/>
      <c r="AR38" s="10"/>
      <c r="AT38" s="10"/>
      <c r="AU38" s="10"/>
      <c r="AV38" s="10"/>
      <c r="AW38" s="10"/>
      <c r="AX38" s="10"/>
    </row>
    <row r="39" spans="4:50" ht="150" customHeight="1" x14ac:dyDescent="0.3">
      <c r="E39" s="396"/>
      <c r="G39" s="129"/>
      <c r="H39" s="231" t="e">
        <f>VLOOKUP(G39,$BA$5:$BR$11,12)</f>
        <v>#N/A</v>
      </c>
      <c r="I39" s="127"/>
      <c r="J39" s="127"/>
      <c r="K39" s="127"/>
      <c r="L39" s="128"/>
      <c r="AD39" s="10"/>
      <c r="AE39" s="10"/>
      <c r="AF39" s="10"/>
      <c r="AG39" s="10"/>
      <c r="AH39" s="10"/>
      <c r="AI39" s="10"/>
      <c r="AJ39" s="10"/>
      <c r="AK39" s="10"/>
      <c r="AL39" s="10"/>
      <c r="AM39" s="10"/>
      <c r="AN39" s="10"/>
      <c r="AO39" s="10"/>
      <c r="AP39" s="10"/>
      <c r="AQ39" s="10"/>
      <c r="AR39" s="10"/>
      <c r="AT39" s="10"/>
      <c r="AU39" s="10"/>
      <c r="AV39" s="10"/>
      <c r="AW39" s="10"/>
      <c r="AX39" s="10"/>
    </row>
    <row r="40" spans="4:50" x14ac:dyDescent="0.3">
      <c r="E40" s="395" t="str">
        <f>IF(AND(I38="",J38="",K38="",L38=""),"INPUT ERROR! Please provide remarks"," ")</f>
        <v>INPUT ERROR! Please provide remarks</v>
      </c>
      <c r="F40" s="395"/>
      <c r="G40" s="395"/>
      <c r="H40" s="395"/>
      <c r="I40" s="395"/>
      <c r="J40" s="395"/>
      <c r="K40" s="395"/>
      <c r="L40" s="395"/>
      <c r="AD40" s="10" t="b">
        <f>IF(G38="",FALSE,TRUE)</f>
        <v>0</v>
      </c>
      <c r="AE40" s="10">
        <f>IF(G38="AL5",5,0)</f>
        <v>0</v>
      </c>
      <c r="AF40" s="10">
        <f>IF(G38="AL4",4,0)</f>
        <v>0</v>
      </c>
      <c r="AG40" s="10">
        <f>IF(G38="AL3",3,0)</f>
        <v>0</v>
      </c>
      <c r="AH40" s="10">
        <f>IF(G38="AL2",2,0)</f>
        <v>0</v>
      </c>
      <c r="AI40" s="10">
        <f>IF(G38="AL1",1,0)</f>
        <v>0</v>
      </c>
      <c r="AJ40" s="10" t="b">
        <f>IF(AND(K38="",L38=""),TRUE,FALSE)</f>
        <v>1</v>
      </c>
      <c r="AK40" s="10" t="b">
        <f>IF(AND(K39="",L39=""),TRUE,FALSE)</f>
        <v>1</v>
      </c>
      <c r="AL40" s="10"/>
      <c r="AM40" s="10">
        <f t="shared" si="0"/>
        <v>5</v>
      </c>
      <c r="AN40" s="10" t="b">
        <f>IF((E40=" "),TRUE,FALSE)</f>
        <v>0</v>
      </c>
      <c r="AO40" s="10">
        <f t="shared" si="1"/>
        <v>0</v>
      </c>
      <c r="AP40" s="10">
        <f t="shared" si="2"/>
        <v>0</v>
      </c>
      <c r="AQ40" s="10">
        <f t="shared" si="3"/>
        <v>0</v>
      </c>
      <c r="AR40" s="10">
        <f t="shared" si="4"/>
        <v>0</v>
      </c>
      <c r="AT40" s="10">
        <f>IF(G39="AL5",5,0)</f>
        <v>0</v>
      </c>
      <c r="AU40" s="10">
        <f>IF(G39="AL4",4,0)</f>
        <v>0</v>
      </c>
      <c r="AV40" s="10">
        <f>IF(G39="AL3",3,0)</f>
        <v>0</v>
      </c>
      <c r="AW40" s="10">
        <f>IF(G39="AL2",2,0)</f>
        <v>0</v>
      </c>
      <c r="AX40" s="10">
        <f>IF(G39="AL1",1,0)</f>
        <v>0</v>
      </c>
    </row>
    <row r="41" spans="4:50" ht="150" customHeight="1" x14ac:dyDescent="0.3">
      <c r="D41" s="4" t="s">
        <v>68</v>
      </c>
      <c r="E41" s="396" t="s">
        <v>932</v>
      </c>
      <c r="G41" s="124"/>
      <c r="H41" s="230" t="e">
        <f>VLOOKUP(G41,$BA$5:$BR$11,13)</f>
        <v>#N/A</v>
      </c>
      <c r="I41" s="125"/>
      <c r="J41" s="125"/>
      <c r="K41" s="125"/>
      <c r="L41" s="125"/>
      <c r="AD41" s="10"/>
      <c r="AE41" s="10"/>
      <c r="AF41" s="10"/>
      <c r="AG41" s="10"/>
      <c r="AH41" s="10"/>
      <c r="AI41" s="10"/>
      <c r="AJ41" s="10"/>
      <c r="AK41" s="10"/>
      <c r="AL41" s="10"/>
      <c r="AM41" s="10"/>
      <c r="AN41" s="10"/>
      <c r="AO41" s="10"/>
      <c r="AP41" s="10"/>
      <c r="AQ41" s="10"/>
      <c r="AR41" s="10"/>
      <c r="AT41" s="10"/>
      <c r="AU41" s="10"/>
      <c r="AV41" s="10"/>
      <c r="AW41" s="10"/>
      <c r="AX41" s="10"/>
    </row>
    <row r="42" spans="4:50" ht="150" customHeight="1" x14ac:dyDescent="0.3">
      <c r="E42" s="396"/>
      <c r="G42" s="129"/>
      <c r="H42" s="231" t="e">
        <f>VLOOKUP(G42,$BA$5:$BR$11,13)</f>
        <v>#N/A</v>
      </c>
      <c r="I42" s="127"/>
      <c r="J42" s="127"/>
      <c r="K42" s="127"/>
      <c r="L42" s="128"/>
      <c r="AD42" s="10"/>
      <c r="AE42" s="10"/>
      <c r="AF42" s="10"/>
      <c r="AG42" s="10"/>
      <c r="AH42" s="10"/>
      <c r="AI42" s="10"/>
      <c r="AJ42" s="10"/>
      <c r="AK42" s="10"/>
      <c r="AL42" s="10"/>
      <c r="AM42" s="10"/>
      <c r="AN42" s="10"/>
      <c r="AO42" s="10"/>
      <c r="AP42" s="10"/>
      <c r="AQ42" s="10"/>
      <c r="AR42" s="10"/>
      <c r="AT42" s="10"/>
      <c r="AU42" s="10"/>
      <c r="AV42" s="10"/>
      <c r="AW42" s="10"/>
      <c r="AX42" s="10"/>
    </row>
    <row r="43" spans="4:50" x14ac:dyDescent="0.3">
      <c r="E43" s="395" t="str">
        <f>IF(AND(I41="",J41="",K41="",L41=""),"INPUT ERROR! Please provide remarks"," ")</f>
        <v>INPUT ERROR! Please provide remarks</v>
      </c>
      <c r="F43" s="395"/>
      <c r="G43" s="395"/>
      <c r="H43" s="395"/>
      <c r="I43" s="395"/>
      <c r="J43" s="395"/>
      <c r="K43" s="395"/>
      <c r="L43" s="395"/>
      <c r="AD43" s="10" t="b">
        <f>IF(G41="",FALSE,TRUE)</f>
        <v>0</v>
      </c>
      <c r="AE43" s="10">
        <f>IF(G41="AL5",5,0)</f>
        <v>0</v>
      </c>
      <c r="AF43" s="10">
        <f>IF(G41="AL4",4,0)</f>
        <v>0</v>
      </c>
      <c r="AG43" s="10">
        <f>IF(G41="AL3",3,0)</f>
        <v>0</v>
      </c>
      <c r="AH43" s="10">
        <f>IF(G41="AL2",2,0)</f>
        <v>0</v>
      </c>
      <c r="AI43" s="10">
        <f>IF(G41="AL1",1,0)</f>
        <v>0</v>
      </c>
      <c r="AJ43" s="10" t="b">
        <f>IF(AND(K41="",L41=""),TRUE,FALSE)</f>
        <v>1</v>
      </c>
      <c r="AK43" s="10" t="b">
        <f>IF(AND(K42="",L42=""),TRUE,FALSE)</f>
        <v>1</v>
      </c>
      <c r="AL43" s="10"/>
      <c r="AM43" s="10">
        <f t="shared" si="0"/>
        <v>5</v>
      </c>
      <c r="AN43" s="10" t="b">
        <f>IF((E43=" "),TRUE,FALSE)</f>
        <v>0</v>
      </c>
      <c r="AO43" s="10">
        <f t="shared" si="1"/>
        <v>0</v>
      </c>
      <c r="AP43" s="10">
        <f t="shared" si="2"/>
        <v>0</v>
      </c>
      <c r="AQ43" s="10">
        <f t="shared" si="3"/>
        <v>0</v>
      </c>
      <c r="AR43" s="10">
        <f t="shared" si="4"/>
        <v>0</v>
      </c>
      <c r="AT43" s="10">
        <f>IF(G42="AL5",5,0)</f>
        <v>0</v>
      </c>
      <c r="AU43" s="10">
        <f>IF(G42="AL4",4,0)</f>
        <v>0</v>
      </c>
      <c r="AV43" s="10">
        <f>IF(G42="AL3",3,0)</f>
        <v>0</v>
      </c>
      <c r="AW43" s="10">
        <f>IF(G42="AL2",2,0)</f>
        <v>0</v>
      </c>
      <c r="AX43" s="10">
        <f>IF(G42="AL1",1,0)</f>
        <v>0</v>
      </c>
    </row>
    <row r="44" spans="4:50" ht="150" customHeight="1" x14ac:dyDescent="0.3">
      <c r="D44" s="4" t="s">
        <v>69</v>
      </c>
      <c r="E44" s="396" t="s">
        <v>933</v>
      </c>
      <c r="G44" s="124"/>
      <c r="H44" s="230" t="e">
        <f>VLOOKUP(G44,$BA$5:$BR$11,14)</f>
        <v>#N/A</v>
      </c>
      <c r="I44" s="125"/>
      <c r="J44" s="125"/>
      <c r="K44" s="125"/>
      <c r="L44" s="125"/>
      <c r="AD44" s="10"/>
      <c r="AE44" s="10"/>
      <c r="AF44" s="10"/>
      <c r="AG44" s="10"/>
      <c r="AH44" s="10"/>
      <c r="AI44" s="10"/>
      <c r="AJ44" s="10"/>
      <c r="AK44" s="10"/>
      <c r="AL44" s="10"/>
      <c r="AM44" s="10"/>
      <c r="AN44" s="10"/>
      <c r="AO44" s="10"/>
      <c r="AP44" s="10"/>
      <c r="AQ44" s="10"/>
      <c r="AR44" s="10"/>
      <c r="AT44" s="10"/>
      <c r="AU44" s="10"/>
      <c r="AV44" s="10"/>
      <c r="AW44" s="10"/>
      <c r="AX44" s="10"/>
    </row>
    <row r="45" spans="4:50" ht="150" customHeight="1" x14ac:dyDescent="0.3">
      <c r="E45" s="396"/>
      <c r="G45" s="129"/>
      <c r="H45" s="231" t="e">
        <f>VLOOKUP(G45,$BA$5:$BR$11,14)</f>
        <v>#N/A</v>
      </c>
      <c r="I45" s="127"/>
      <c r="J45" s="127"/>
      <c r="K45" s="127"/>
      <c r="L45" s="128"/>
      <c r="AD45" s="10"/>
      <c r="AE45" s="10"/>
      <c r="AF45" s="10"/>
      <c r="AG45" s="10"/>
      <c r="AH45" s="10"/>
      <c r="AI45" s="10"/>
      <c r="AJ45" s="10"/>
      <c r="AK45" s="10"/>
      <c r="AL45" s="10"/>
      <c r="AM45" s="10"/>
      <c r="AN45" s="10"/>
      <c r="AO45" s="10"/>
      <c r="AP45" s="10"/>
      <c r="AQ45" s="10"/>
      <c r="AR45" s="10"/>
      <c r="AT45" s="10"/>
      <c r="AU45" s="10"/>
      <c r="AV45" s="10"/>
      <c r="AW45" s="10"/>
      <c r="AX45" s="10"/>
    </row>
    <row r="46" spans="4:50" x14ac:dyDescent="0.3">
      <c r="E46" s="395" t="str">
        <f>IF(AND(I44="",J44="",K44="",L44=""),"INPUT ERROR! Please provide remarks"," ")</f>
        <v>INPUT ERROR! Please provide remarks</v>
      </c>
      <c r="F46" s="395"/>
      <c r="G46" s="395"/>
      <c r="H46" s="395"/>
      <c r="I46" s="395"/>
      <c r="J46" s="395"/>
      <c r="K46" s="395"/>
      <c r="L46" s="395"/>
      <c r="AD46" s="10" t="b">
        <f>IF(G44="",FALSE,TRUE)</f>
        <v>0</v>
      </c>
      <c r="AE46" s="10">
        <f>IF(G44="AL5",5,0)</f>
        <v>0</v>
      </c>
      <c r="AF46" s="10">
        <f>IF(G44="AL4",4,0)</f>
        <v>0</v>
      </c>
      <c r="AG46" s="10">
        <f>IF(G44="AL3",3,0)</f>
        <v>0</v>
      </c>
      <c r="AH46" s="10">
        <f>IF(G44="AL2",2,0)</f>
        <v>0</v>
      </c>
      <c r="AI46" s="10">
        <f>IF(G44="AL1",1,0)</f>
        <v>0</v>
      </c>
      <c r="AJ46" s="10" t="b">
        <f>IF(AND(K44="",L44=""),TRUE,FALSE)</f>
        <v>1</v>
      </c>
      <c r="AK46" s="10" t="b">
        <f>IF(AND(K45="",L45=""),TRUE,FALSE)</f>
        <v>1</v>
      </c>
      <c r="AL46" s="10"/>
      <c r="AM46" s="10">
        <f t="shared" si="0"/>
        <v>5</v>
      </c>
      <c r="AN46" s="10" t="b">
        <f>IF((E46=" "),TRUE,FALSE)</f>
        <v>0</v>
      </c>
      <c r="AO46" s="10">
        <f t="shared" si="1"/>
        <v>0</v>
      </c>
      <c r="AP46" s="10">
        <f t="shared" si="2"/>
        <v>0</v>
      </c>
      <c r="AQ46" s="10">
        <f t="shared" si="3"/>
        <v>0</v>
      </c>
      <c r="AR46" s="10">
        <f t="shared" si="4"/>
        <v>0</v>
      </c>
      <c r="AT46" s="10">
        <f>IF(G45="AL5",5,0)</f>
        <v>0</v>
      </c>
      <c r="AU46" s="10">
        <f>IF(G45="AL4",4,0)</f>
        <v>0</v>
      </c>
      <c r="AV46" s="10">
        <f>IF(G45="AL3",3,0)</f>
        <v>0</v>
      </c>
      <c r="AW46" s="10">
        <f>IF(G45="AL2",2,0)</f>
        <v>0</v>
      </c>
      <c r="AX46" s="10">
        <f>IF(G45="AL1",1,0)</f>
        <v>0</v>
      </c>
    </row>
    <row r="47" spans="4:50" ht="150" hidden="1" customHeight="1" x14ac:dyDescent="0.3">
      <c r="D47" s="4" t="s">
        <v>70</v>
      </c>
      <c r="E47" s="396" t="s">
        <v>742</v>
      </c>
      <c r="G47" s="124"/>
      <c r="H47" s="230" t="e">
        <f>VLOOKUP(G47,$BA$5:$BR$11,15)</f>
        <v>#N/A</v>
      </c>
      <c r="I47" s="125"/>
      <c r="J47" s="125"/>
      <c r="K47" s="125"/>
      <c r="L47" s="125"/>
      <c r="AD47" s="10"/>
      <c r="AE47" s="10"/>
      <c r="AF47" s="10"/>
      <c r="AG47" s="10"/>
      <c r="AH47" s="10"/>
      <c r="AI47" s="10"/>
      <c r="AJ47" s="10"/>
      <c r="AK47" s="10"/>
      <c r="AL47" s="10"/>
      <c r="AM47" s="10"/>
      <c r="AN47" s="10"/>
      <c r="AO47" s="10"/>
      <c r="AP47" s="10"/>
      <c r="AQ47" s="10"/>
      <c r="AR47" s="10"/>
      <c r="AT47" s="10"/>
      <c r="AU47" s="10"/>
      <c r="AV47" s="10"/>
      <c r="AW47" s="10"/>
      <c r="AX47" s="10"/>
    </row>
    <row r="48" spans="4:50" ht="150" hidden="1" customHeight="1" x14ac:dyDescent="0.3">
      <c r="E48" s="396"/>
      <c r="G48" s="129"/>
      <c r="H48" s="231" t="e">
        <f>VLOOKUP(G48,$BA$5:$BR$11,15)</f>
        <v>#N/A</v>
      </c>
      <c r="I48" s="127"/>
      <c r="J48" s="127"/>
      <c r="K48" s="127"/>
      <c r="L48" s="128"/>
      <c r="AD48" s="10"/>
      <c r="AE48" s="10"/>
      <c r="AF48" s="10"/>
      <c r="AG48" s="10"/>
      <c r="AH48" s="10"/>
      <c r="AI48" s="10"/>
      <c r="AJ48" s="10"/>
      <c r="AK48" s="10"/>
      <c r="AL48" s="10"/>
      <c r="AM48" s="10"/>
      <c r="AN48" s="10"/>
      <c r="AO48" s="10"/>
      <c r="AP48" s="10"/>
      <c r="AQ48" s="10"/>
      <c r="AR48" s="10"/>
      <c r="AT48" s="10"/>
      <c r="AU48" s="10"/>
      <c r="AV48" s="10"/>
      <c r="AW48" s="10"/>
      <c r="AX48" s="10"/>
    </row>
    <row r="49" spans="4:50" hidden="1" x14ac:dyDescent="0.3">
      <c r="E49" s="395" t="str">
        <f>IF(AND(I47="",J47="",K47="",L47=""),"INPUT ERROR! Please provide remarks"," ")</f>
        <v>INPUT ERROR! Please provide remarks</v>
      </c>
      <c r="F49" s="395"/>
      <c r="G49" s="395"/>
      <c r="H49" s="395"/>
      <c r="I49" s="395"/>
      <c r="J49" s="395"/>
      <c r="K49" s="395"/>
      <c r="L49" s="395"/>
      <c r="AD49" s="10" t="b">
        <f>IF(G47="",FALSE,TRUE)</f>
        <v>0</v>
      </c>
      <c r="AE49" s="10">
        <f>IF(G47="AL5",5,0)</f>
        <v>0</v>
      </c>
      <c r="AF49" s="10">
        <f>IF(G47="AL4",4,0)</f>
        <v>0</v>
      </c>
      <c r="AG49" s="10">
        <f>IF(G47="AL3",3,0)</f>
        <v>0</v>
      </c>
      <c r="AH49" s="10">
        <f>IF(G47="AL2",2,0)</f>
        <v>0</v>
      </c>
      <c r="AI49" s="10">
        <f>IF(G47="AL1",1,0)</f>
        <v>0</v>
      </c>
      <c r="AJ49" s="10" t="b">
        <f>IF(AND(K47="",L47=""),TRUE,FALSE)</f>
        <v>1</v>
      </c>
      <c r="AK49" s="10" t="b">
        <f>IF(AND(K48="",L48=""),TRUE,FALSE)</f>
        <v>1</v>
      </c>
      <c r="AL49" s="10"/>
      <c r="AM49" s="10">
        <f t="shared" si="0"/>
        <v>5</v>
      </c>
      <c r="AN49" s="10" t="b">
        <f>IF((E49=" "),TRUE,FALSE)</f>
        <v>0</v>
      </c>
      <c r="AO49" s="10">
        <f t="shared" si="1"/>
        <v>0</v>
      </c>
      <c r="AP49" s="10">
        <f t="shared" si="2"/>
        <v>0</v>
      </c>
      <c r="AQ49" s="10">
        <f t="shared" si="3"/>
        <v>0</v>
      </c>
      <c r="AR49" s="10">
        <f t="shared" si="4"/>
        <v>0</v>
      </c>
      <c r="AT49" s="10">
        <f>IF(G48="AL5",5,0)</f>
        <v>0</v>
      </c>
      <c r="AU49" s="10">
        <f>IF(G48="AL4",4,0)</f>
        <v>0</v>
      </c>
      <c r="AV49" s="10">
        <f>IF(G48="AL3",3,0)</f>
        <v>0</v>
      </c>
      <c r="AW49" s="10">
        <f>IF(G48="AL2",2,0)</f>
        <v>0</v>
      </c>
      <c r="AX49" s="10">
        <f>IF(G48="AL1",1,0)</f>
        <v>0</v>
      </c>
    </row>
    <row r="50" spans="4:50" ht="150" hidden="1" customHeight="1" x14ac:dyDescent="0.3">
      <c r="D50" s="4" t="s">
        <v>149</v>
      </c>
      <c r="E50" s="396" t="s">
        <v>743</v>
      </c>
      <c r="G50" s="124"/>
      <c r="H50" s="230" t="e">
        <f>VLOOKUP(G50,$BA$5:$BR$11,16)</f>
        <v>#N/A</v>
      </c>
      <c r="I50" s="125"/>
      <c r="J50" s="125"/>
      <c r="K50" s="125"/>
      <c r="L50" s="125"/>
      <c r="AD50" s="10"/>
      <c r="AE50" s="10"/>
      <c r="AF50" s="10"/>
      <c r="AG50" s="10"/>
      <c r="AH50" s="10"/>
      <c r="AI50" s="10"/>
      <c r="AJ50" s="10"/>
      <c r="AK50" s="10"/>
      <c r="AL50" s="10"/>
      <c r="AM50" s="10"/>
      <c r="AN50" s="10"/>
      <c r="AO50" s="10"/>
      <c r="AP50" s="10"/>
      <c r="AQ50" s="10"/>
      <c r="AR50" s="10"/>
      <c r="AT50" s="10"/>
      <c r="AU50" s="10"/>
      <c r="AV50" s="10"/>
      <c r="AW50" s="10"/>
      <c r="AX50" s="10"/>
    </row>
    <row r="51" spans="4:50" ht="150" hidden="1" customHeight="1" x14ac:dyDescent="0.3">
      <c r="E51" s="396"/>
      <c r="G51" s="129"/>
      <c r="H51" s="231" t="e">
        <f>VLOOKUP(G51,$BA$5:$BR$11,16)</f>
        <v>#N/A</v>
      </c>
      <c r="I51" s="127"/>
      <c r="J51" s="127"/>
      <c r="K51" s="127"/>
      <c r="L51" s="128"/>
      <c r="AD51" s="10"/>
      <c r="AE51" s="10"/>
      <c r="AF51" s="10"/>
      <c r="AG51" s="10"/>
      <c r="AH51" s="10"/>
      <c r="AI51" s="10"/>
      <c r="AJ51" s="10"/>
      <c r="AK51" s="10"/>
      <c r="AL51" s="10"/>
      <c r="AM51" s="10"/>
      <c r="AN51" s="10"/>
      <c r="AO51" s="10"/>
      <c r="AP51" s="10"/>
      <c r="AQ51" s="10"/>
      <c r="AR51" s="10"/>
      <c r="AT51" s="10"/>
      <c r="AU51" s="10"/>
      <c r="AV51" s="10"/>
      <c r="AW51" s="10"/>
      <c r="AX51" s="10"/>
    </row>
    <row r="52" spans="4:50" hidden="1" x14ac:dyDescent="0.3">
      <c r="E52" s="395" t="str">
        <f>IF(AND(I50="",J50="",K50="",L50=""),"INPUT ERROR! Please provide remarks"," ")</f>
        <v>INPUT ERROR! Please provide remarks</v>
      </c>
      <c r="F52" s="395"/>
      <c r="G52" s="395"/>
      <c r="H52" s="395"/>
      <c r="I52" s="395"/>
      <c r="J52" s="395"/>
      <c r="K52" s="395"/>
      <c r="L52" s="395"/>
      <c r="AD52" s="10" t="b">
        <f>IF(G50="",FALSE,TRUE)</f>
        <v>0</v>
      </c>
      <c r="AE52" s="10">
        <f>IF(G50="AL5",5,0)</f>
        <v>0</v>
      </c>
      <c r="AF52" s="10">
        <f>IF(G50="AL4",4,0)</f>
        <v>0</v>
      </c>
      <c r="AG52" s="10">
        <f>IF(G50="AL3",3,0)</f>
        <v>0</v>
      </c>
      <c r="AH52" s="10">
        <f>IF(G50="AL2",2,0)</f>
        <v>0</v>
      </c>
      <c r="AI52" s="10">
        <f>IF(G50="AL1",1,0)</f>
        <v>0</v>
      </c>
      <c r="AJ52" s="10" t="b">
        <f>IF(AND(K50="",L50=""),TRUE,FALSE)</f>
        <v>1</v>
      </c>
      <c r="AK52" s="10" t="b">
        <f>IF(AND(K51="",L51=""),TRUE,FALSE)</f>
        <v>1</v>
      </c>
      <c r="AL52" s="10"/>
      <c r="AM52" s="10">
        <f t="shared" si="0"/>
        <v>5</v>
      </c>
      <c r="AN52" s="10" t="b">
        <f>IF((E52=" "),TRUE,FALSE)</f>
        <v>0</v>
      </c>
      <c r="AO52" s="10">
        <f t="shared" si="1"/>
        <v>0</v>
      </c>
      <c r="AP52" s="10">
        <f t="shared" si="2"/>
        <v>0</v>
      </c>
      <c r="AQ52" s="10">
        <f t="shared" si="3"/>
        <v>0</v>
      </c>
      <c r="AR52" s="10">
        <f t="shared" si="4"/>
        <v>0</v>
      </c>
      <c r="AT52" s="10">
        <f>IF(G51="AL5",5,0)</f>
        <v>0</v>
      </c>
      <c r="AU52" s="10">
        <f>IF(G51="AL4",4,0)</f>
        <v>0</v>
      </c>
      <c r="AV52" s="10">
        <f>IF(G51="AL3",3,0)</f>
        <v>0</v>
      </c>
      <c r="AW52" s="10">
        <f>IF(G51="AL2",2,0)</f>
        <v>0</v>
      </c>
      <c r="AX52" s="10">
        <f>IF(G51="AL1",1,0)</f>
        <v>0</v>
      </c>
    </row>
    <row r="54" spans="4:50" x14ac:dyDescent="0.3">
      <c r="AD54" s="10"/>
      <c r="AE54" s="10"/>
      <c r="AF54" s="10"/>
      <c r="AG54" s="10"/>
      <c r="AH54" s="10"/>
      <c r="AI54" s="10"/>
      <c r="AJ54" s="10"/>
      <c r="AK54" s="10"/>
      <c r="AL54" s="10"/>
      <c r="AM54" s="10"/>
      <c r="AN54" s="10"/>
      <c r="AO54" s="10"/>
      <c r="AP54" s="10"/>
      <c r="AQ54" s="10"/>
      <c r="AR54" s="10"/>
      <c r="AT54" s="10"/>
      <c r="AU54" s="10"/>
      <c r="AV54" s="10"/>
      <c r="AW54" s="10"/>
      <c r="AX54" s="10"/>
    </row>
    <row r="56" spans="4:50" x14ac:dyDescent="0.3">
      <c r="AD56" s="10"/>
      <c r="AE56" s="10"/>
      <c r="AF56" s="10"/>
      <c r="AG56" s="10"/>
      <c r="AH56" s="10"/>
      <c r="AI56" s="10"/>
      <c r="AJ56" s="10"/>
      <c r="AK56" s="10"/>
      <c r="AL56" s="10"/>
      <c r="AM56" s="10"/>
      <c r="AN56" s="10"/>
      <c r="AO56" s="10"/>
      <c r="AP56" s="10"/>
      <c r="AQ56" s="10"/>
      <c r="AR56" s="10"/>
      <c r="AT56" s="10"/>
      <c r="AU56" s="10"/>
      <c r="AV56" s="10"/>
      <c r="AW56" s="10"/>
      <c r="AX56" s="10"/>
    </row>
    <row r="58" spans="4:50" x14ac:dyDescent="0.3">
      <c r="AD58" s="10"/>
      <c r="AE58" s="10"/>
      <c r="AF58" s="10"/>
      <c r="AG58" s="10"/>
      <c r="AH58" s="10"/>
      <c r="AI58" s="10"/>
      <c r="AJ58" s="10"/>
      <c r="AK58" s="10"/>
      <c r="AL58" s="10"/>
      <c r="AM58" s="10"/>
      <c r="AN58" s="10"/>
      <c r="AO58" s="10"/>
      <c r="AP58" s="10"/>
      <c r="AQ58" s="10"/>
      <c r="AR58" s="10"/>
      <c r="AT58" s="10"/>
      <c r="AU58" s="10"/>
      <c r="AV58" s="10"/>
      <c r="AW58" s="10"/>
      <c r="AX58" s="10"/>
    </row>
    <row r="61" spans="4:50" x14ac:dyDescent="0.3">
      <c r="AD61" s="11" t="b">
        <f>IF(AND(AD8:AD58,AN8:AN58),TRUE,FALSE)</f>
        <v>0</v>
      </c>
      <c r="AJ61" s="6" t="b">
        <f>IF(AND(AJ8:AJ59),TRUE,FALSE)</f>
        <v>1</v>
      </c>
      <c r="AK61" s="6" t="b">
        <f>IF(AND(AK8:AK59),TRUE,FALSE)</f>
        <v>1</v>
      </c>
    </row>
    <row r="62" spans="4:50" x14ac:dyDescent="0.3">
      <c r="AD62" s="11"/>
    </row>
    <row r="63" spans="4:50" x14ac:dyDescent="0.3">
      <c r="AD63" s="12">
        <f>COUNTA(AD8:AD58)</f>
        <v>15</v>
      </c>
      <c r="AE63" s="12">
        <f>COUNTIF(AE8:AE58,5)</f>
        <v>0</v>
      </c>
      <c r="AF63" s="12">
        <f>COUNTIF(AF8:AF58,4)</f>
        <v>0</v>
      </c>
      <c r="AG63" s="12">
        <f>COUNTIF(AG8:AG58,3)</f>
        <v>0</v>
      </c>
      <c r="AH63" s="12">
        <f>COUNTIF(AH8:AH58,2)</f>
        <v>0</v>
      </c>
      <c r="AI63" s="12">
        <f>COUNTIF(AI8:AI58,1)</f>
        <v>0</v>
      </c>
      <c r="AT63" s="12">
        <f>COUNTIF(AT8:AT58,5)</f>
        <v>0</v>
      </c>
      <c r="AU63" s="12">
        <f>COUNTIF(AU8:AU58,4)</f>
        <v>0</v>
      </c>
      <c r="AV63" s="12">
        <f>COUNTIF(AV8:AV58,3)</f>
        <v>0</v>
      </c>
      <c r="AW63" s="12">
        <f>COUNTIF(AW8:AW58,2)</f>
        <v>0</v>
      </c>
      <c r="AX63" s="12">
        <f>COUNTIF(AX8:AX58,1)</f>
        <v>0</v>
      </c>
    </row>
  </sheetData>
  <sheetProtection algorithmName="SHA-512" hashValue="WK8q1vLv8Jm5O4aU17VNLxARhd36/ZHfL+YUb79YvauwO5CS0LI7KSjSGHIPwsB2Qu1KbwbHvuHLI4JV4iBw/g==" saltValue="oLAOQjmvNRyeFdCZyzRwdw==" spinCount="100000" sheet="1" objects="1" scenarios="1" selectLockedCells="1"/>
  <mergeCells count="30">
    <mergeCell ref="E52:L52"/>
    <mergeCell ref="E23:L23"/>
    <mergeCell ref="E26:L26"/>
    <mergeCell ref="E29:L29"/>
    <mergeCell ref="E34:L34"/>
    <mergeCell ref="E37:L37"/>
    <mergeCell ref="E44:E45"/>
    <mergeCell ref="E47:E48"/>
    <mergeCell ref="E50:E51"/>
    <mergeCell ref="E35:E36"/>
    <mergeCell ref="E38:E39"/>
    <mergeCell ref="E41:E42"/>
    <mergeCell ref="E24:E25"/>
    <mergeCell ref="E27:E28"/>
    <mergeCell ref="E32:E33"/>
    <mergeCell ref="E20:L20"/>
    <mergeCell ref="E6:E7"/>
    <mergeCell ref="E9:E10"/>
    <mergeCell ref="E12:E13"/>
    <mergeCell ref="E15:E16"/>
    <mergeCell ref="E18:E19"/>
    <mergeCell ref="E8:L8"/>
    <mergeCell ref="E11:L11"/>
    <mergeCell ref="E14:L14"/>
    <mergeCell ref="E17:L17"/>
    <mergeCell ref="E21:E22"/>
    <mergeCell ref="E49:L49"/>
    <mergeCell ref="E40:L40"/>
    <mergeCell ref="E43:L43"/>
    <mergeCell ref="E46:L46"/>
  </mergeCells>
  <dataValidations count="1">
    <dataValidation type="list" allowBlank="1" showInputMessage="1" showErrorMessage="1" sqref="G6:G7 G47:G48 G44:G45 G41:G42 G38:G39 G35:G36 G32:G33 G27:G28 G24:G25 G21:G22 G18:G19 G15:G16 G12:G13 G9:G10 G50:G51" xr:uid="{00000000-0002-0000-0600-000000000000}">
      <formula1>$BA$5:$BA$10</formula1>
    </dataValidation>
  </dataValidation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D1:BZ66"/>
  <sheetViews>
    <sheetView showGridLines="0" showRowColHeaders="0" topLeftCell="B1" zoomScaleNormal="100" workbookViewId="0">
      <selection activeCell="G6" sqref="G6"/>
    </sheetView>
  </sheetViews>
  <sheetFormatPr defaultColWidth="9.109375" defaultRowHeight="14.4" x14ac:dyDescent="0.3"/>
  <cols>
    <col min="1" max="3" width="0.5546875" customWidth="1"/>
    <col min="4" max="4" width="5.88671875" style="4" customWidth="1"/>
    <col min="5" max="5" width="50.5546875" style="5" customWidth="1"/>
    <col min="6" max="6" width="0.5546875" customWidth="1"/>
    <col min="7" max="7" width="10" style="2" customWidth="1"/>
    <col min="8" max="8" width="12.109375" style="2" customWidth="1"/>
    <col min="9" max="11" width="35.6640625" style="2" customWidth="1"/>
    <col min="12" max="12" width="35.6640625" hidden="1" customWidth="1"/>
    <col min="13" max="26" width="9.109375" customWidth="1"/>
    <col min="27" max="29" width="9.109375" hidden="1" customWidth="1"/>
    <col min="30" max="44" width="9.109375" style="6" hidden="1" customWidth="1"/>
    <col min="45" max="45" width="9.109375" hidden="1" customWidth="1"/>
    <col min="46" max="50" width="9.109375" style="6" hidden="1" customWidth="1"/>
    <col min="51" max="78" width="9.109375" hidden="1" customWidth="1"/>
    <col min="79" max="80" width="9.109375" customWidth="1"/>
  </cols>
  <sheetData>
    <row r="1" spans="4:65" ht="20.100000000000001" customHeight="1" x14ac:dyDescent="0.3">
      <c r="G1" s="118"/>
      <c r="H1" s="13" t="s">
        <v>991</v>
      </c>
    </row>
    <row r="2" spans="4:65" ht="20.100000000000001" customHeight="1" x14ac:dyDescent="0.3">
      <c r="H2" s="209" t="s">
        <v>736</v>
      </c>
    </row>
    <row r="3" spans="4:65" ht="20.100000000000001" customHeight="1" x14ac:dyDescent="0.3"/>
    <row r="4" spans="4:65" ht="20.100000000000001" customHeight="1" x14ac:dyDescent="0.3">
      <c r="G4" s="108" t="s">
        <v>71</v>
      </c>
    </row>
    <row r="5" spans="4:65" ht="84.9" customHeight="1" x14ac:dyDescent="0.3">
      <c r="D5" s="108">
        <v>5.0999999999999996</v>
      </c>
      <c r="E5" s="109" t="s">
        <v>72</v>
      </c>
      <c r="G5" s="98" t="s">
        <v>767</v>
      </c>
      <c r="H5" s="64" t="s">
        <v>395</v>
      </c>
      <c r="I5" s="64" t="s">
        <v>888</v>
      </c>
      <c r="J5" s="64" t="s">
        <v>887</v>
      </c>
      <c r="K5" s="64" t="s">
        <v>889</v>
      </c>
      <c r="L5" s="64" t="s">
        <v>797</v>
      </c>
      <c r="AD5" s="9" t="s">
        <v>123</v>
      </c>
      <c r="BA5" t="s">
        <v>119</v>
      </c>
      <c r="BB5" s="228" t="s">
        <v>768</v>
      </c>
      <c r="BC5" s="228" t="s">
        <v>768</v>
      </c>
      <c r="BD5" s="228" t="s">
        <v>768</v>
      </c>
      <c r="BE5" s="228" t="s">
        <v>768</v>
      </c>
      <c r="BF5" s="228" t="s">
        <v>768</v>
      </c>
      <c r="BG5" s="228" t="s">
        <v>768</v>
      </c>
      <c r="BH5" s="228" t="s">
        <v>768</v>
      </c>
      <c r="BI5" s="228" t="s">
        <v>768</v>
      </c>
      <c r="BJ5" s="228" t="s">
        <v>768</v>
      </c>
      <c r="BK5" s="228" t="s">
        <v>768</v>
      </c>
      <c r="BL5" s="228" t="s">
        <v>768</v>
      </c>
      <c r="BM5" s="228" t="s">
        <v>768</v>
      </c>
    </row>
    <row r="6" spans="4:65" ht="150" customHeight="1" x14ac:dyDescent="0.3">
      <c r="D6" s="4" t="s">
        <v>73</v>
      </c>
      <c r="E6" s="397" t="s">
        <v>999</v>
      </c>
      <c r="G6" s="124"/>
      <c r="H6" s="230" t="e">
        <f>VLOOKUP(G6,$BA$5:$BT$11,2)</f>
        <v>#N/A</v>
      </c>
      <c r="I6" s="125"/>
      <c r="J6" s="125"/>
      <c r="K6" s="125"/>
      <c r="L6" s="125"/>
      <c r="BA6" t="s">
        <v>120</v>
      </c>
      <c r="BB6" s="228" t="s">
        <v>764</v>
      </c>
      <c r="BC6" s="228" t="s">
        <v>764</v>
      </c>
      <c r="BD6" s="228" t="s">
        <v>764</v>
      </c>
      <c r="BE6" s="228" t="s">
        <v>764</v>
      </c>
      <c r="BF6" s="228" t="s">
        <v>764</v>
      </c>
      <c r="BG6" s="228" t="s">
        <v>764</v>
      </c>
      <c r="BH6" s="228" t="s">
        <v>764</v>
      </c>
      <c r="BI6" s="228" t="s">
        <v>764</v>
      </c>
      <c r="BJ6" s="228" t="s">
        <v>764</v>
      </c>
      <c r="BK6" s="228" t="s">
        <v>764</v>
      </c>
      <c r="BL6" s="228" t="s">
        <v>764</v>
      </c>
      <c r="BM6" s="228" t="s">
        <v>764</v>
      </c>
    </row>
    <row r="7" spans="4:65" ht="150" customHeight="1" x14ac:dyDescent="0.3">
      <c r="E7" s="396"/>
      <c r="G7" s="129"/>
      <c r="H7" s="231" t="e">
        <f>VLOOKUP(G7,$BA$5:$BT$11,2)</f>
        <v>#N/A</v>
      </c>
      <c r="I7" s="127"/>
      <c r="J7" s="127"/>
      <c r="K7" s="127"/>
      <c r="L7" s="128"/>
      <c r="BA7" t="s">
        <v>121</v>
      </c>
      <c r="BB7" s="228" t="s">
        <v>765</v>
      </c>
      <c r="BC7" s="228" t="s">
        <v>765</v>
      </c>
      <c r="BD7" s="228" t="s">
        <v>765</v>
      </c>
      <c r="BE7" s="228" t="s">
        <v>765</v>
      </c>
      <c r="BF7" s="228" t="s">
        <v>765</v>
      </c>
      <c r="BG7" s="228" t="s">
        <v>765</v>
      </c>
      <c r="BH7" s="228" t="s">
        <v>765</v>
      </c>
      <c r="BI7" s="228" t="s">
        <v>765</v>
      </c>
      <c r="BJ7" s="228" t="s">
        <v>765</v>
      </c>
      <c r="BK7" s="228" t="s">
        <v>765</v>
      </c>
      <c r="BL7" s="228" t="s">
        <v>765</v>
      </c>
      <c r="BM7" s="228" t="s">
        <v>765</v>
      </c>
    </row>
    <row r="8" spans="4:65" ht="14.25" customHeight="1" x14ac:dyDescent="0.3">
      <c r="E8" s="395" t="str">
        <f>IF(AND(I6="",J6="",K6="",L6=""),"INPUT ERROR! Please provide remarks"," ")</f>
        <v>INPUT ERROR! Please provide remarks</v>
      </c>
      <c r="F8" s="395"/>
      <c r="G8" s="395"/>
      <c r="H8" s="395"/>
      <c r="I8" s="395"/>
      <c r="J8" s="395"/>
      <c r="K8" s="395"/>
      <c r="L8" s="395"/>
      <c r="AD8" s="10" t="b">
        <f>IF(G6="",FALSE,TRUE)</f>
        <v>0</v>
      </c>
      <c r="AE8" s="10">
        <f>IF(G6="AL5",5,0)</f>
        <v>0</v>
      </c>
      <c r="AF8" s="10">
        <f>IF(G6="AL4",4,0)</f>
        <v>0</v>
      </c>
      <c r="AG8" s="10">
        <f>IF(G6="AL3",3,0)</f>
        <v>0</v>
      </c>
      <c r="AH8" s="10">
        <f>IF(G6="AL2",2,0)</f>
        <v>0</v>
      </c>
      <c r="AI8" s="10">
        <f>IF(G6="AL1",1,0)</f>
        <v>0</v>
      </c>
      <c r="AJ8" s="10" t="b">
        <f>IF(AND(K6="",L6=""),TRUE,FALSE)</f>
        <v>1</v>
      </c>
      <c r="AK8" s="10" t="b">
        <f>IF(AND(K7="",L7=""),TRUE,FALSE)</f>
        <v>1</v>
      </c>
      <c r="AL8" s="10"/>
      <c r="AM8" s="10">
        <f>COUNTIF(AE8:AI8,0)</f>
        <v>5</v>
      </c>
      <c r="AN8" s="10" t="b">
        <f>IF((E8=" "),TRUE,FALSE)</f>
        <v>0</v>
      </c>
      <c r="AO8" s="10">
        <f>COUNTIF(AE8:AI8,5)</f>
        <v>0</v>
      </c>
      <c r="AP8" s="10">
        <f>COUNTIF(AE8:AI8,4)</f>
        <v>0</v>
      </c>
      <c r="AQ8" s="10">
        <f>COUNTIF(AE8:AI8,2)</f>
        <v>0</v>
      </c>
      <c r="AR8" s="10">
        <f>COUNTIF(AE8:AI8,1)</f>
        <v>0</v>
      </c>
      <c r="AT8" s="10">
        <f>IF(G7="AL5",5,0)</f>
        <v>0</v>
      </c>
      <c r="AU8" s="10">
        <f>IF(G7="AL4",4,0)</f>
        <v>0</v>
      </c>
      <c r="AV8" s="10">
        <f>IF(G7="AL3",3,0)</f>
        <v>0</v>
      </c>
      <c r="AW8" s="10">
        <f>IF(G7="AL2",2,0)</f>
        <v>0</v>
      </c>
      <c r="AX8" s="10">
        <f>IF(G7="AL1",1,0)</f>
        <v>0</v>
      </c>
      <c r="BA8" t="s">
        <v>122</v>
      </c>
      <c r="BB8" s="228" t="s">
        <v>769</v>
      </c>
      <c r="BC8" s="228" t="s">
        <v>769</v>
      </c>
      <c r="BD8" s="228" t="s">
        <v>769</v>
      </c>
      <c r="BE8" s="228" t="s">
        <v>769</v>
      </c>
      <c r="BF8" s="228" t="s">
        <v>769</v>
      </c>
      <c r="BG8" s="228" t="s">
        <v>769</v>
      </c>
      <c r="BH8" s="228" t="s">
        <v>769</v>
      </c>
      <c r="BI8" s="228" t="s">
        <v>769</v>
      </c>
      <c r="BJ8" s="228" t="s">
        <v>769</v>
      </c>
      <c r="BK8" s="228" t="s">
        <v>769</v>
      </c>
      <c r="BL8" s="228" t="s">
        <v>769</v>
      </c>
      <c r="BM8" s="228" t="s">
        <v>769</v>
      </c>
    </row>
    <row r="9" spans="4:65" ht="150" customHeight="1" x14ac:dyDescent="0.3">
      <c r="D9" s="4" t="s">
        <v>74</v>
      </c>
      <c r="E9" s="396" t="s">
        <v>934</v>
      </c>
      <c r="G9" s="124"/>
      <c r="H9" s="230" t="e">
        <f>VLOOKUP(G9,$BA$5:$BT$11,3)</f>
        <v>#N/A</v>
      </c>
      <c r="I9" s="125"/>
      <c r="J9" s="125"/>
      <c r="K9" s="125"/>
      <c r="L9" s="125"/>
      <c r="BA9" t="s">
        <v>118</v>
      </c>
      <c r="BB9" s="228" t="s">
        <v>766</v>
      </c>
      <c r="BC9" s="228" t="s">
        <v>766</v>
      </c>
      <c r="BD9" s="228" t="s">
        <v>766</v>
      </c>
      <c r="BE9" s="228" t="s">
        <v>766</v>
      </c>
      <c r="BF9" s="228" t="s">
        <v>766</v>
      </c>
      <c r="BG9" s="228" t="s">
        <v>766</v>
      </c>
      <c r="BH9" s="228" t="s">
        <v>766</v>
      </c>
      <c r="BI9" s="228" t="s">
        <v>766</v>
      </c>
      <c r="BJ9" s="228" t="s">
        <v>766</v>
      </c>
      <c r="BK9" s="228" t="s">
        <v>766</v>
      </c>
      <c r="BL9" s="228" t="s">
        <v>766</v>
      </c>
      <c r="BM9" s="228" t="s">
        <v>766</v>
      </c>
    </row>
    <row r="10" spans="4:65" ht="150" customHeight="1" x14ac:dyDescent="0.3">
      <c r="E10" s="396"/>
      <c r="G10" s="129"/>
      <c r="H10" s="231" t="e">
        <f>VLOOKUP(G10,$BA$5:$BT$11,3)</f>
        <v>#N/A</v>
      </c>
      <c r="I10" s="127"/>
      <c r="J10" s="127"/>
      <c r="K10" s="127"/>
      <c r="L10" s="128"/>
      <c r="BB10" s="26"/>
      <c r="BC10" s="28"/>
      <c r="BD10" s="26"/>
      <c r="BE10" s="26"/>
      <c r="BF10" s="26"/>
      <c r="BG10" s="26"/>
      <c r="BH10" s="26"/>
      <c r="BI10" s="26"/>
      <c r="BJ10" s="26"/>
      <c r="BK10" s="26"/>
      <c r="BL10" s="26"/>
      <c r="BM10" s="26"/>
    </row>
    <row r="11" spans="4:65" ht="15" customHeight="1" x14ac:dyDescent="0.3">
      <c r="E11" s="395" t="str">
        <f>IF(AND(I9="",J9="",K9="",L9=""),"INPUT ERROR! Please provide remarks"," ")</f>
        <v>INPUT ERROR! Please provide remarks</v>
      </c>
      <c r="F11" s="395"/>
      <c r="G11" s="395"/>
      <c r="H11" s="395"/>
      <c r="I11" s="395"/>
      <c r="J11" s="395"/>
      <c r="K11" s="395"/>
      <c r="L11" s="395"/>
      <c r="AD11" s="10" t="b">
        <f>IF(G9="",FALSE,TRUE)</f>
        <v>0</v>
      </c>
      <c r="AE11" s="10">
        <f>IF(G9="AL5",5,0)</f>
        <v>0</v>
      </c>
      <c r="AF11" s="10">
        <f>IF(G9="AL4",4,0)</f>
        <v>0</v>
      </c>
      <c r="AG11" s="10">
        <f>IF(G9="AL3",3,0)</f>
        <v>0</v>
      </c>
      <c r="AH11" s="10">
        <f>IF(G9="AL2",2,0)</f>
        <v>0</v>
      </c>
      <c r="AI11" s="10">
        <f>IF(G9="AL1",1,0)</f>
        <v>0</v>
      </c>
      <c r="AJ11" s="10" t="b">
        <f>IF(AND(K9="",L9=""),TRUE,FALSE)</f>
        <v>1</v>
      </c>
      <c r="AK11" s="10" t="b">
        <f>IF(AND(K10="",L10=""),TRUE,FALSE)</f>
        <v>1</v>
      </c>
      <c r="AL11" s="10"/>
      <c r="AM11" s="10">
        <f>COUNTIF(AE11:AI11,0)</f>
        <v>5</v>
      </c>
      <c r="AN11" s="10" t="b">
        <f>IF((E11=" "),TRUE,FALSE)</f>
        <v>0</v>
      </c>
      <c r="AO11" s="10">
        <f>COUNTIF(AE11:AI11,5)</f>
        <v>0</v>
      </c>
      <c r="AP11" s="10">
        <f>COUNTIF(AE11:AI11,4)</f>
        <v>0</v>
      </c>
      <c r="AQ11" s="10">
        <f>COUNTIF(AE11:AI11,2)</f>
        <v>0</v>
      </c>
      <c r="AR11" s="10">
        <f>COUNTIF(AE11:AI11,1)</f>
        <v>0</v>
      </c>
      <c r="AT11" s="10">
        <f>IF(G10="AL5",5,0)</f>
        <v>0</v>
      </c>
      <c r="AU11" s="10">
        <f>IF(G10="AL4",4,0)</f>
        <v>0</v>
      </c>
      <c r="AV11" s="10">
        <f>IF(G10="AL3",3,0)</f>
        <v>0</v>
      </c>
      <c r="AW11" s="10">
        <f>IF(G10="AL2",2,0)</f>
        <v>0</v>
      </c>
      <c r="AX11" s="10">
        <f>IF(G10="AL1",1,0)</f>
        <v>0</v>
      </c>
    </row>
    <row r="12" spans="4:65" ht="150" customHeight="1" x14ac:dyDescent="0.3">
      <c r="D12" s="4" t="s">
        <v>75</v>
      </c>
      <c r="E12" s="396" t="s">
        <v>935</v>
      </c>
      <c r="G12" s="124"/>
      <c r="H12" s="230" t="e">
        <f>VLOOKUP(G12,$BA$5:$BT$11,4)</f>
        <v>#N/A</v>
      </c>
      <c r="I12" s="125"/>
      <c r="J12" s="125"/>
      <c r="K12" s="125"/>
      <c r="L12" s="125"/>
    </row>
    <row r="13" spans="4:65" ht="150" customHeight="1" x14ac:dyDescent="0.3">
      <c r="E13" s="396"/>
      <c r="G13" s="129"/>
      <c r="H13" s="231" t="e">
        <f>VLOOKUP(G13,$BA$5:$BT$11,4)</f>
        <v>#N/A</v>
      </c>
      <c r="I13" s="127"/>
      <c r="J13" s="127"/>
      <c r="K13" s="127"/>
      <c r="L13" s="128"/>
    </row>
    <row r="14" spans="4:65" x14ac:dyDescent="0.3">
      <c r="E14" s="395" t="str">
        <f>IF(AND(I12="",J12="",K12="",L12=""),"INPUT ERROR! Please provide remarks"," ")</f>
        <v>INPUT ERROR! Please provide remarks</v>
      </c>
      <c r="F14" s="395"/>
      <c r="G14" s="395"/>
      <c r="H14" s="395"/>
      <c r="I14" s="395"/>
      <c r="J14" s="395"/>
      <c r="K14" s="395"/>
      <c r="L14" s="395"/>
      <c r="AD14" s="10" t="b">
        <f>IF(G12="",FALSE,TRUE)</f>
        <v>0</v>
      </c>
      <c r="AE14" s="10">
        <f>IF(G12="AL5",5,0)</f>
        <v>0</v>
      </c>
      <c r="AF14" s="10">
        <f>IF(G12="AL4",4,0)</f>
        <v>0</v>
      </c>
      <c r="AG14" s="10">
        <f>IF(G12="AL3",3,0)</f>
        <v>0</v>
      </c>
      <c r="AH14" s="10">
        <f>IF(G12="AL2",2,0)</f>
        <v>0</v>
      </c>
      <c r="AI14" s="10">
        <f>IF(G12="AL1",1,0)</f>
        <v>0</v>
      </c>
      <c r="AJ14" s="10" t="b">
        <f>IF(AND(K12="",L12=""),TRUE,FALSE)</f>
        <v>1</v>
      </c>
      <c r="AK14" s="10" t="b">
        <f>IF(AND(K13="",L13=""),TRUE,FALSE)</f>
        <v>1</v>
      </c>
      <c r="AL14" s="10"/>
      <c r="AM14" s="10">
        <f>COUNTIF(AE14:AI14,0)</f>
        <v>5</v>
      </c>
      <c r="AN14" s="10" t="b">
        <f>IF((E14=" "),TRUE,FALSE)</f>
        <v>0</v>
      </c>
      <c r="AO14" s="10">
        <f>COUNTIF(AE14:AI14,5)</f>
        <v>0</v>
      </c>
      <c r="AP14" s="10">
        <f>COUNTIF(AE14:AI14,4)</f>
        <v>0</v>
      </c>
      <c r="AQ14" s="10">
        <f>COUNTIF(AE14:AI14,2)</f>
        <v>0</v>
      </c>
      <c r="AR14" s="10">
        <f>COUNTIF(AE14:AI14,1)</f>
        <v>0</v>
      </c>
      <c r="AT14" s="10">
        <f>IF(G13="AL5",5,0)</f>
        <v>0</v>
      </c>
      <c r="AU14" s="10">
        <f>IF(G13="AL4",4,0)</f>
        <v>0</v>
      </c>
      <c r="AV14" s="10">
        <f>IF(G13="AL3",3,0)</f>
        <v>0</v>
      </c>
      <c r="AW14" s="10">
        <f>IF(G13="AL2",2,0)</f>
        <v>0</v>
      </c>
      <c r="AX14" s="10">
        <f>IF(G13="AL1",1,0)</f>
        <v>0</v>
      </c>
    </row>
    <row r="15" spans="4:65" ht="150" customHeight="1" x14ac:dyDescent="0.3">
      <c r="D15" s="4" t="s">
        <v>76</v>
      </c>
      <c r="E15" s="396" t="s">
        <v>936</v>
      </c>
      <c r="G15" s="124"/>
      <c r="H15" s="230" t="e">
        <f>VLOOKUP(G15,$BA$5:$BT$11,5)</f>
        <v>#N/A</v>
      </c>
      <c r="I15" s="125"/>
      <c r="J15" s="125"/>
      <c r="K15" s="125"/>
      <c r="L15" s="125"/>
    </row>
    <row r="16" spans="4:65" ht="150" customHeight="1" x14ac:dyDescent="0.3">
      <c r="E16" s="396"/>
      <c r="G16" s="129"/>
      <c r="H16" s="231" t="e">
        <f>VLOOKUP(G16,$BA$5:$BT$11,5)</f>
        <v>#N/A</v>
      </c>
      <c r="I16" s="127"/>
      <c r="J16" s="127"/>
      <c r="K16" s="127"/>
      <c r="L16" s="128"/>
    </row>
    <row r="17" spans="4:50" x14ac:dyDescent="0.3">
      <c r="E17" s="395" t="str">
        <f>IF(AND(I15="",J15="",K15="",L15=""),"INPUT ERROR! Please provide remarks"," ")</f>
        <v>INPUT ERROR! Please provide remarks</v>
      </c>
      <c r="F17" s="395"/>
      <c r="G17" s="395"/>
      <c r="H17" s="395"/>
      <c r="I17" s="395"/>
      <c r="J17" s="395"/>
      <c r="K17" s="395"/>
      <c r="L17" s="395"/>
      <c r="AD17" s="10" t="b">
        <f>IF(G15="",FALSE,TRUE)</f>
        <v>0</v>
      </c>
      <c r="AE17" s="10">
        <f>IF(G15="AL5",5,0)</f>
        <v>0</v>
      </c>
      <c r="AF17" s="10">
        <f>IF(G15="AL4",4,0)</f>
        <v>0</v>
      </c>
      <c r="AG17" s="10">
        <f>IF(G15="AL3",3,0)</f>
        <v>0</v>
      </c>
      <c r="AH17" s="10">
        <f>IF(G15="AL2",2,0)</f>
        <v>0</v>
      </c>
      <c r="AI17" s="10">
        <f>IF(G15="AL1",1,0)</f>
        <v>0</v>
      </c>
      <c r="AJ17" s="10" t="b">
        <f>IF(AND(K15="",L15=""),TRUE,FALSE)</f>
        <v>1</v>
      </c>
      <c r="AK17" s="10" t="b">
        <f>IF(AND(K16="",L16=""),TRUE,FALSE)</f>
        <v>1</v>
      </c>
      <c r="AL17" s="10"/>
      <c r="AM17" s="10">
        <f>COUNTIF(AE17:AI17,0)</f>
        <v>5</v>
      </c>
      <c r="AN17" s="10" t="b">
        <f>IF((E17=" "),TRUE,FALSE)</f>
        <v>0</v>
      </c>
      <c r="AO17" s="10">
        <f>COUNTIF(AE17:AI17,5)</f>
        <v>0</v>
      </c>
      <c r="AP17" s="10">
        <f>COUNTIF(AE17:AI17,4)</f>
        <v>0</v>
      </c>
      <c r="AQ17" s="10">
        <f>COUNTIF(AE17:AI17,2)</f>
        <v>0</v>
      </c>
      <c r="AR17" s="10">
        <f>COUNTIF(AE17:AI17,1)</f>
        <v>0</v>
      </c>
      <c r="AT17" s="10">
        <f>IF(G16="AL5",5,0)</f>
        <v>0</v>
      </c>
      <c r="AU17" s="10">
        <f>IF(G16="AL4",4,0)</f>
        <v>0</v>
      </c>
      <c r="AV17" s="10">
        <f>IF(G16="AL3",3,0)</f>
        <v>0</v>
      </c>
      <c r="AW17" s="10">
        <f>IF(G16="AL2",2,0)</f>
        <v>0</v>
      </c>
      <c r="AX17" s="10">
        <f>IF(G16="AL1",1,0)</f>
        <v>0</v>
      </c>
    </row>
    <row r="18" spans="4:50" ht="150" hidden="1" customHeight="1" x14ac:dyDescent="0.3">
      <c r="D18" s="4" t="s">
        <v>744</v>
      </c>
      <c r="E18" s="396" t="s">
        <v>772</v>
      </c>
      <c r="G18" s="124"/>
      <c r="H18" s="230" t="e">
        <f>VLOOKUP(G18,$BA$5:$BT$11,6)</f>
        <v>#N/A</v>
      </c>
      <c r="I18" s="125"/>
      <c r="J18" s="125"/>
      <c r="K18" s="125"/>
      <c r="L18" s="125"/>
    </row>
    <row r="19" spans="4:50" ht="150" hidden="1" customHeight="1" x14ac:dyDescent="0.3">
      <c r="E19" s="396"/>
      <c r="G19" s="129"/>
      <c r="H19" s="231" t="e">
        <f>VLOOKUP(G19,$BA$5:$BT$11,6)</f>
        <v>#N/A</v>
      </c>
      <c r="I19" s="127"/>
      <c r="J19" s="127"/>
      <c r="K19" s="127"/>
      <c r="L19" s="128"/>
    </row>
    <row r="20" spans="4:50" hidden="1" x14ac:dyDescent="0.3">
      <c r="E20" s="395" t="str">
        <f>IF(AND(I18="",J18="",K18="",L18=""),"INPUT ERROR! Please provide remarks"," ")</f>
        <v>INPUT ERROR! Please provide remarks</v>
      </c>
      <c r="F20" s="395"/>
      <c r="G20" s="395"/>
      <c r="H20" s="395"/>
      <c r="I20" s="395"/>
      <c r="J20" s="395"/>
      <c r="K20" s="395"/>
      <c r="L20" s="395"/>
      <c r="AD20" s="10" t="b">
        <f>IF(G18="",FALSE,TRUE)</f>
        <v>0</v>
      </c>
      <c r="AE20" s="10">
        <f>IF(G18="AL5",5,0)</f>
        <v>0</v>
      </c>
      <c r="AF20" s="10">
        <f>IF(G18="AL4",4,0)</f>
        <v>0</v>
      </c>
      <c r="AG20" s="10">
        <f>IF(G18="AL3",3,0)</f>
        <v>0</v>
      </c>
      <c r="AH20" s="10">
        <f>IF(G18="AL2",2,0)</f>
        <v>0</v>
      </c>
      <c r="AI20" s="10">
        <f>IF(G18="AL1",1,0)</f>
        <v>0</v>
      </c>
      <c r="AJ20" s="10" t="b">
        <f>IF(AND(K18="",L18=""),TRUE,FALSE)</f>
        <v>1</v>
      </c>
      <c r="AK20" s="10" t="b">
        <f>IF(AND(K19="",L19=""),TRUE,FALSE)</f>
        <v>1</v>
      </c>
      <c r="AL20" s="10"/>
      <c r="AM20" s="10">
        <f>COUNTIF(AE20:AI20,0)</f>
        <v>5</v>
      </c>
      <c r="AN20" s="10" t="b">
        <f>IF((E20=" "),TRUE,FALSE)</f>
        <v>0</v>
      </c>
      <c r="AO20" s="10">
        <f>COUNTIF(AE20:AI20,5)</f>
        <v>0</v>
      </c>
      <c r="AP20" s="10">
        <f>COUNTIF(AE20:AI20,4)</f>
        <v>0</v>
      </c>
      <c r="AQ20" s="10">
        <f>COUNTIF(AE20:AI20,2)</f>
        <v>0</v>
      </c>
      <c r="AR20" s="10">
        <f>COUNTIF(AE20:AI20,1)</f>
        <v>0</v>
      </c>
      <c r="AT20" s="10">
        <f>IF(G19="AL5",5,0)</f>
        <v>0</v>
      </c>
      <c r="AU20" s="10">
        <f>IF(G19="AL4",4,0)</f>
        <v>0</v>
      </c>
      <c r="AV20" s="10">
        <f>IF(G19="AL3",3,0)</f>
        <v>0</v>
      </c>
      <c r="AW20" s="10">
        <f>IF(G19="AL2",2,0)</f>
        <v>0</v>
      </c>
      <c r="AX20" s="10">
        <f>IF(G19="AL1",1,0)</f>
        <v>0</v>
      </c>
    </row>
    <row r="21" spans="4:50" ht="6.6" hidden="1" customHeight="1" x14ac:dyDescent="0.3">
      <c r="AD21" s="10"/>
      <c r="AE21" s="10"/>
      <c r="AF21" s="10"/>
      <c r="AG21" s="10"/>
      <c r="AH21" s="10"/>
      <c r="AI21" s="10"/>
      <c r="AK21" s="10"/>
      <c r="AL21" s="10"/>
      <c r="AM21" s="10"/>
      <c r="AN21" s="10"/>
      <c r="AO21" s="10"/>
      <c r="AP21" s="10"/>
      <c r="AQ21" s="10"/>
      <c r="AR21" s="10"/>
      <c r="AT21" s="10"/>
      <c r="AU21" s="10"/>
      <c r="AV21" s="10"/>
      <c r="AW21" s="10"/>
      <c r="AX21" s="10"/>
    </row>
    <row r="22" spans="4:50" ht="84.9" customHeight="1" x14ac:dyDescent="0.3">
      <c r="D22" s="108">
        <v>5.2</v>
      </c>
      <c r="E22" s="109" t="s">
        <v>745</v>
      </c>
      <c r="G22" s="98" t="s">
        <v>767</v>
      </c>
      <c r="H22" s="64" t="s">
        <v>395</v>
      </c>
      <c r="I22" s="64" t="s">
        <v>888</v>
      </c>
      <c r="J22" s="64" t="s">
        <v>887</v>
      </c>
      <c r="K22" s="64" t="s">
        <v>889</v>
      </c>
      <c r="L22" s="64" t="s">
        <v>797</v>
      </c>
      <c r="AD22" s="10"/>
      <c r="AE22" s="10"/>
      <c r="AF22" s="10"/>
      <c r="AG22" s="10"/>
      <c r="AH22" s="10"/>
      <c r="AI22" s="10"/>
      <c r="AJ22" s="10"/>
      <c r="AK22" s="10"/>
      <c r="AL22" s="10"/>
      <c r="AM22" s="10"/>
      <c r="AN22" s="10"/>
      <c r="AO22" s="10"/>
      <c r="AP22" s="10"/>
      <c r="AQ22" s="10"/>
      <c r="AR22" s="10"/>
      <c r="AT22" s="10"/>
      <c r="AU22" s="10"/>
      <c r="AV22" s="10"/>
      <c r="AW22" s="10"/>
      <c r="AX22" s="10"/>
    </row>
    <row r="23" spans="4:50" ht="150" customHeight="1" x14ac:dyDescent="0.3">
      <c r="D23" s="4" t="s">
        <v>77</v>
      </c>
      <c r="E23" s="397" t="s">
        <v>937</v>
      </c>
      <c r="G23" s="124"/>
      <c r="H23" s="230" t="e">
        <f>VLOOKUP(G23,$BA$5:$BT$11,7)</f>
        <v>#N/A</v>
      </c>
      <c r="I23" s="125"/>
      <c r="J23" s="125"/>
      <c r="K23" s="125"/>
      <c r="L23" s="125"/>
      <c r="AD23" s="10"/>
      <c r="AE23" s="10"/>
      <c r="AF23" s="10"/>
      <c r="AG23" s="10"/>
      <c r="AH23" s="10"/>
      <c r="AI23" s="10"/>
      <c r="AJ23" s="10"/>
      <c r="AK23" s="10"/>
      <c r="AL23" s="10"/>
      <c r="AM23" s="10"/>
      <c r="AN23" s="10"/>
      <c r="AO23" s="10"/>
      <c r="AP23" s="10"/>
      <c r="AQ23" s="10"/>
      <c r="AR23" s="10"/>
      <c r="AT23" s="10"/>
      <c r="AU23" s="10"/>
      <c r="AV23" s="10"/>
      <c r="AW23" s="10"/>
      <c r="AX23" s="10"/>
    </row>
    <row r="24" spans="4:50" ht="150" customHeight="1" x14ac:dyDescent="0.3">
      <c r="E24" s="396"/>
      <c r="G24" s="129"/>
      <c r="H24" s="231" t="e">
        <f>VLOOKUP(G24,$BA$5:$BT$11,7)</f>
        <v>#N/A</v>
      </c>
      <c r="I24" s="127"/>
      <c r="J24" s="127"/>
      <c r="K24" s="127"/>
      <c r="L24" s="128"/>
      <c r="AD24" s="10"/>
      <c r="AE24" s="10"/>
      <c r="AF24" s="10"/>
      <c r="AG24" s="10"/>
      <c r="AH24" s="10"/>
      <c r="AI24" s="10"/>
      <c r="AJ24" s="10"/>
      <c r="AK24" s="10"/>
      <c r="AL24" s="10"/>
      <c r="AM24" s="10"/>
      <c r="AN24" s="10"/>
      <c r="AO24" s="10"/>
      <c r="AP24" s="10"/>
      <c r="AQ24" s="10"/>
      <c r="AR24" s="10"/>
      <c r="AT24" s="10"/>
      <c r="AU24" s="10"/>
      <c r="AV24" s="10"/>
      <c r="AW24" s="10"/>
      <c r="AX24" s="10"/>
    </row>
    <row r="25" spans="4:50" x14ac:dyDescent="0.3">
      <c r="E25" s="395" t="str">
        <f>IF(AND(I23="",J23="",K23="",L23=""),"INPUT ERROR! Please provide remarks"," ")</f>
        <v>INPUT ERROR! Please provide remarks</v>
      </c>
      <c r="F25" s="395"/>
      <c r="G25" s="395"/>
      <c r="H25" s="395"/>
      <c r="I25" s="395"/>
      <c r="J25" s="395"/>
      <c r="K25" s="395"/>
      <c r="L25" s="395"/>
      <c r="AC25" t="b">
        <f>IF(G23="",FALSE,TRUE)</f>
        <v>0</v>
      </c>
      <c r="AD25" s="10" t="b">
        <f>AC25</f>
        <v>0</v>
      </c>
      <c r="AE25" s="10">
        <f>IF(G23="AL5",5,0)</f>
        <v>0</v>
      </c>
      <c r="AF25" s="10">
        <f>IF(G23="AL4",4,0)</f>
        <v>0</v>
      </c>
      <c r="AG25" s="10">
        <f>IF(G23="AL3",3,0)</f>
        <v>0</v>
      </c>
      <c r="AH25" s="10">
        <f>IF(G23="AL2",2,0)</f>
        <v>0</v>
      </c>
      <c r="AI25" s="10">
        <f>IF(G23="AL1",1,0)</f>
        <v>0</v>
      </c>
      <c r="AJ25" s="10" t="b">
        <f>IF(AND(K23="",L23=""),TRUE,FALSE)</f>
        <v>1</v>
      </c>
      <c r="AK25" s="10" t="b">
        <f>IF(AND(K24="",L24=""),TRUE,FALSE)</f>
        <v>1</v>
      </c>
      <c r="AL25" s="10"/>
      <c r="AM25" s="10">
        <f t="shared" ref="AM25:AM47" si="0">COUNTIF(AE25:AI25,0)</f>
        <v>5</v>
      </c>
      <c r="AN25" s="10" t="b">
        <f>IF((E25=" "),TRUE,FALSE)</f>
        <v>0</v>
      </c>
      <c r="AO25" s="10">
        <f t="shared" ref="AO25:AO47" si="1">COUNTIF(AE25:AI25,5)</f>
        <v>0</v>
      </c>
      <c r="AP25" s="10">
        <f t="shared" ref="AP25:AP47" si="2">COUNTIF(AE25:AI25,4)</f>
        <v>0</v>
      </c>
      <c r="AQ25" s="10">
        <f t="shared" ref="AQ25:AQ47" si="3">COUNTIF(AE25:AI25,2)</f>
        <v>0</v>
      </c>
      <c r="AR25" s="10">
        <f t="shared" ref="AR25:AR47" si="4">COUNTIF(AE25:AI25,1)</f>
        <v>0</v>
      </c>
      <c r="AT25" s="10">
        <f>IF(G24="AL5",5,0)</f>
        <v>0</v>
      </c>
      <c r="AU25" s="10">
        <f>IF(G24="AL4",4,0)</f>
        <v>0</v>
      </c>
      <c r="AV25" s="10">
        <f>IF(G24="AL3",3,0)</f>
        <v>0</v>
      </c>
      <c r="AW25" s="10">
        <f>IF(G24="AL2",2,0)</f>
        <v>0</v>
      </c>
      <c r="AX25" s="10">
        <f>IF(G24="AL1",1,0)</f>
        <v>0</v>
      </c>
    </row>
    <row r="26" spans="4:50" ht="150" customHeight="1" x14ac:dyDescent="0.3">
      <c r="D26" s="4" t="s">
        <v>79</v>
      </c>
      <c r="E26" s="396" t="s">
        <v>938</v>
      </c>
      <c r="G26" s="124"/>
      <c r="H26" s="230" t="e">
        <f>VLOOKUP(G26,$BA$5:$BT$11,8)</f>
        <v>#N/A</v>
      </c>
      <c r="I26" s="125"/>
      <c r="J26" s="125"/>
      <c r="K26" s="125"/>
      <c r="L26" s="125"/>
      <c r="AD26" s="10"/>
      <c r="AE26" s="10"/>
      <c r="AF26" s="10"/>
      <c r="AG26" s="10"/>
      <c r="AH26" s="10"/>
      <c r="AI26" s="10"/>
      <c r="AJ26" s="10"/>
      <c r="AK26" s="10"/>
      <c r="AL26" s="10"/>
      <c r="AM26" s="10"/>
      <c r="AN26" s="10"/>
      <c r="AO26" s="10"/>
      <c r="AP26" s="10"/>
      <c r="AQ26" s="10"/>
      <c r="AR26" s="10"/>
      <c r="AT26" s="10"/>
      <c r="AU26" s="10"/>
      <c r="AV26" s="10"/>
      <c r="AW26" s="10"/>
      <c r="AX26" s="10"/>
    </row>
    <row r="27" spans="4:50" ht="150" customHeight="1" x14ac:dyDescent="0.3">
      <c r="E27" s="396"/>
      <c r="G27" s="129"/>
      <c r="H27" s="231" t="e">
        <f>VLOOKUP(G27,$BA$5:$BT$11,8)</f>
        <v>#N/A</v>
      </c>
      <c r="I27" s="127"/>
      <c r="J27" s="127"/>
      <c r="K27" s="127"/>
      <c r="L27" s="128"/>
      <c r="AD27" s="10"/>
      <c r="AE27" s="10"/>
      <c r="AF27" s="10"/>
      <c r="AG27" s="10"/>
      <c r="AH27" s="10"/>
      <c r="AI27" s="10"/>
      <c r="AJ27" s="10"/>
      <c r="AK27" s="10"/>
      <c r="AL27" s="10"/>
      <c r="AM27" s="10"/>
      <c r="AN27" s="10"/>
      <c r="AO27" s="10"/>
      <c r="AP27" s="10"/>
      <c r="AQ27" s="10"/>
      <c r="AR27" s="10"/>
      <c r="AT27" s="10"/>
      <c r="AU27" s="10"/>
      <c r="AV27" s="10"/>
      <c r="AW27" s="10"/>
      <c r="AX27" s="10"/>
    </row>
    <row r="28" spans="4:50" x14ac:dyDescent="0.3">
      <c r="E28" s="395" t="str">
        <f>IF(AND(I26="",J26="",K26="",L26=""),"INPUT ERROR! Please provide remarks"," ")</f>
        <v>INPUT ERROR! Please provide remarks</v>
      </c>
      <c r="F28" s="395"/>
      <c r="G28" s="395"/>
      <c r="H28" s="395"/>
      <c r="I28" s="395"/>
      <c r="J28" s="395"/>
      <c r="K28" s="395"/>
      <c r="L28" s="395"/>
      <c r="AC28" t="b">
        <f>IF(G26="",FALSE,TRUE)</f>
        <v>0</v>
      </c>
      <c r="AD28" s="10" t="b">
        <f>AC28</f>
        <v>0</v>
      </c>
      <c r="AE28" s="10">
        <f>IF(G26="AL5",5,0)</f>
        <v>0</v>
      </c>
      <c r="AF28" s="10">
        <f>IF(G26="AL4",4,0)</f>
        <v>0</v>
      </c>
      <c r="AG28" s="10">
        <f>IF(G26="AL3",3,0)</f>
        <v>0</v>
      </c>
      <c r="AH28" s="10">
        <f>IF(G26="AL2",2,0)</f>
        <v>0</v>
      </c>
      <c r="AI28" s="10">
        <f>IF(G26="AL1",1,0)</f>
        <v>0</v>
      </c>
      <c r="AJ28" s="10" t="b">
        <f>IF(AND(K26="",L26=""),TRUE,FALSE)</f>
        <v>1</v>
      </c>
      <c r="AK28" s="10" t="b">
        <f>IF(AND(K27="",L27=""),TRUE,FALSE)</f>
        <v>1</v>
      </c>
      <c r="AL28" s="10"/>
      <c r="AM28" s="10">
        <f t="shared" si="0"/>
        <v>5</v>
      </c>
      <c r="AN28" s="10" t="b">
        <f>IF((E28=" "),TRUE,FALSE)</f>
        <v>0</v>
      </c>
      <c r="AO28" s="10">
        <f t="shared" si="1"/>
        <v>0</v>
      </c>
      <c r="AP28" s="10">
        <f t="shared" si="2"/>
        <v>0</v>
      </c>
      <c r="AQ28" s="10">
        <f t="shared" si="3"/>
        <v>0</v>
      </c>
      <c r="AR28" s="10">
        <f t="shared" si="4"/>
        <v>0</v>
      </c>
      <c r="AT28" s="10">
        <f>IF(G27="AL5",5,0)</f>
        <v>0</v>
      </c>
      <c r="AU28" s="10">
        <f>IF(G27="AL4",4,0)</f>
        <v>0</v>
      </c>
      <c r="AV28" s="10">
        <f>IF(G27="AL3",3,0)</f>
        <v>0</v>
      </c>
      <c r="AW28" s="10">
        <f>IF(G27="AL2",2,0)</f>
        <v>0</v>
      </c>
      <c r="AX28" s="10">
        <f>IF(G27="AL1",1,0)</f>
        <v>0</v>
      </c>
    </row>
    <row r="29" spans="4:50" ht="150" customHeight="1" x14ac:dyDescent="0.3">
      <c r="D29" s="4" t="s">
        <v>78</v>
      </c>
      <c r="E29" s="396" t="s">
        <v>939</v>
      </c>
      <c r="G29" s="124"/>
      <c r="H29" s="230" t="e">
        <f>VLOOKUP(G29,$BA$5:$BT$11,9)</f>
        <v>#N/A</v>
      </c>
      <c r="I29" s="125"/>
      <c r="J29" s="125"/>
      <c r="K29" s="125"/>
      <c r="L29" s="125"/>
      <c r="AD29" s="10"/>
      <c r="AE29" s="10"/>
      <c r="AF29" s="10"/>
      <c r="AG29" s="10"/>
      <c r="AH29" s="10"/>
      <c r="AI29" s="10"/>
      <c r="AJ29" s="10"/>
      <c r="AK29" s="10"/>
      <c r="AL29" s="10"/>
      <c r="AM29" s="10"/>
      <c r="AN29" s="10"/>
      <c r="AO29" s="10"/>
      <c r="AP29" s="10"/>
      <c r="AQ29" s="10"/>
      <c r="AR29" s="10"/>
      <c r="AT29" s="10"/>
      <c r="AU29" s="10"/>
      <c r="AV29" s="10"/>
      <c r="AW29" s="10"/>
      <c r="AX29" s="10"/>
    </row>
    <row r="30" spans="4:50" ht="150" customHeight="1" x14ac:dyDescent="0.3">
      <c r="E30" s="396"/>
      <c r="G30" s="129"/>
      <c r="H30" s="231" t="e">
        <f>VLOOKUP(G30,$BA$5:$BT$11,9)</f>
        <v>#N/A</v>
      </c>
      <c r="I30" s="127"/>
      <c r="J30" s="127"/>
      <c r="K30" s="127"/>
      <c r="L30" s="128"/>
      <c r="AD30" s="10"/>
      <c r="AE30" s="10"/>
      <c r="AF30" s="10"/>
      <c r="AG30" s="10"/>
      <c r="AH30" s="10"/>
      <c r="AI30" s="10"/>
      <c r="AJ30" s="10"/>
      <c r="AK30" s="10"/>
      <c r="AL30" s="10"/>
      <c r="AM30" s="10"/>
      <c r="AN30" s="10"/>
      <c r="AO30" s="10"/>
      <c r="AP30" s="10"/>
      <c r="AQ30" s="10"/>
      <c r="AR30" s="10"/>
      <c r="AT30" s="10"/>
      <c r="AU30" s="10"/>
      <c r="AV30" s="10"/>
      <c r="AW30" s="10"/>
      <c r="AX30" s="10"/>
    </row>
    <row r="31" spans="4:50" x14ac:dyDescent="0.3">
      <c r="E31" s="395" t="str">
        <f>IF(AND(I29="",J29="",K29="",L29=""),"INPUT ERROR! Please provide remarks"," ")</f>
        <v>INPUT ERROR! Please provide remarks</v>
      </c>
      <c r="F31" s="395"/>
      <c r="G31" s="395"/>
      <c r="H31" s="395"/>
      <c r="I31" s="395"/>
      <c r="J31" s="395"/>
      <c r="K31" s="395"/>
      <c r="L31" s="395"/>
      <c r="AC31" t="b">
        <f>IF(G29="",FALSE,TRUE)</f>
        <v>0</v>
      </c>
      <c r="AD31" s="10" t="b">
        <f>AC31</f>
        <v>0</v>
      </c>
      <c r="AE31" s="10">
        <f>IF(G29="AL5",5,0)</f>
        <v>0</v>
      </c>
      <c r="AF31" s="10">
        <f>IF(G29="AL4",4,0)</f>
        <v>0</v>
      </c>
      <c r="AG31" s="10">
        <f>IF(G29="AL3",3,0)</f>
        <v>0</v>
      </c>
      <c r="AH31" s="10">
        <f>IF(G29="AL2",2,0)</f>
        <v>0</v>
      </c>
      <c r="AI31" s="10">
        <f>IF(G29="AL1",1,0)</f>
        <v>0</v>
      </c>
      <c r="AJ31" s="10" t="b">
        <f>IF(AND(K29="",L29=""),TRUE,FALSE)</f>
        <v>1</v>
      </c>
      <c r="AK31" s="10" t="b">
        <f>IF(AND(K30="",L30=""),TRUE,FALSE)</f>
        <v>1</v>
      </c>
      <c r="AL31" s="10"/>
      <c r="AM31" s="10">
        <f t="shared" si="0"/>
        <v>5</v>
      </c>
      <c r="AN31" s="10" t="b">
        <f>IF((E31=" "),TRUE,FALSE)</f>
        <v>0</v>
      </c>
      <c r="AO31" s="10">
        <f t="shared" si="1"/>
        <v>0</v>
      </c>
      <c r="AP31" s="10">
        <f t="shared" si="2"/>
        <v>0</v>
      </c>
      <c r="AQ31" s="10">
        <f t="shared" si="3"/>
        <v>0</v>
      </c>
      <c r="AR31" s="10">
        <f t="shared" si="4"/>
        <v>0</v>
      </c>
      <c r="AT31" s="10">
        <f>IF(G30="AL5",5,0)</f>
        <v>0</v>
      </c>
      <c r="AU31" s="10">
        <f>IF(G30="AL4",4,0)</f>
        <v>0</v>
      </c>
      <c r="AV31" s="10">
        <f>IF(G30="AL3",3,0)</f>
        <v>0</v>
      </c>
      <c r="AW31" s="10">
        <f>IF(G30="AL2",2,0)</f>
        <v>0</v>
      </c>
      <c r="AX31" s="10">
        <f>IF(G30="AL1",1,0)</f>
        <v>0</v>
      </c>
    </row>
    <row r="32" spans="4:50" x14ac:dyDescent="0.3">
      <c r="AD32" s="10"/>
      <c r="AE32" s="10"/>
      <c r="AF32" s="10"/>
      <c r="AG32" s="10"/>
      <c r="AH32" s="10"/>
      <c r="AI32" s="10"/>
      <c r="AJ32" s="10"/>
      <c r="AK32" s="10"/>
      <c r="AL32" s="10"/>
      <c r="AM32" s="10"/>
      <c r="AN32" s="10"/>
      <c r="AO32" s="10"/>
      <c r="AP32" s="10"/>
      <c r="AQ32" s="10"/>
      <c r="AR32" s="10"/>
      <c r="AT32" s="10"/>
      <c r="AU32" s="10"/>
      <c r="AV32" s="10"/>
      <c r="AW32" s="10"/>
      <c r="AX32" s="10"/>
    </row>
    <row r="33" spans="4:50" ht="84.9" customHeight="1" x14ac:dyDescent="0.3">
      <c r="D33" s="108">
        <v>5.3</v>
      </c>
      <c r="E33" s="109" t="s">
        <v>81</v>
      </c>
      <c r="G33" s="98" t="s">
        <v>767</v>
      </c>
      <c r="H33" s="64" t="s">
        <v>395</v>
      </c>
      <c r="I33" s="64" t="s">
        <v>888</v>
      </c>
      <c r="J33" s="64" t="s">
        <v>887</v>
      </c>
      <c r="K33" s="64" t="s">
        <v>889</v>
      </c>
      <c r="L33" s="64" t="s">
        <v>797</v>
      </c>
      <c r="AD33" s="10"/>
      <c r="AE33" s="10"/>
      <c r="AF33" s="10"/>
      <c r="AG33" s="10"/>
      <c r="AH33" s="10"/>
      <c r="AI33" s="10"/>
      <c r="AJ33" s="10"/>
      <c r="AK33" s="10"/>
      <c r="AL33" s="10"/>
      <c r="AM33" s="10"/>
      <c r="AN33" s="10"/>
      <c r="AO33" s="10"/>
      <c r="AP33" s="10"/>
      <c r="AQ33" s="10"/>
      <c r="AR33" s="10"/>
      <c r="AT33" s="10"/>
      <c r="AU33" s="10"/>
      <c r="AV33" s="10"/>
      <c r="AW33" s="10"/>
      <c r="AX33" s="10"/>
    </row>
    <row r="34" spans="4:50" ht="150" customHeight="1" x14ac:dyDescent="0.3">
      <c r="D34" s="4" t="s">
        <v>80</v>
      </c>
      <c r="E34" s="397" t="s">
        <v>940</v>
      </c>
      <c r="G34" s="124"/>
      <c r="H34" s="230" t="e">
        <f>VLOOKUP(G34,$BA$5:$BT$11,10)</f>
        <v>#N/A</v>
      </c>
      <c r="I34" s="125"/>
      <c r="J34" s="125"/>
      <c r="K34" s="125"/>
      <c r="L34" s="125"/>
      <c r="AD34" s="10"/>
      <c r="AE34" s="10"/>
      <c r="AF34" s="10"/>
      <c r="AG34" s="10"/>
      <c r="AH34" s="10"/>
      <c r="AI34" s="10"/>
      <c r="AJ34" s="10"/>
      <c r="AK34" s="10"/>
      <c r="AL34" s="10"/>
      <c r="AM34" s="10"/>
      <c r="AN34" s="10"/>
      <c r="AO34" s="10"/>
      <c r="AP34" s="10"/>
      <c r="AQ34" s="10"/>
      <c r="AR34" s="10"/>
      <c r="AT34" s="10"/>
      <c r="AU34" s="10"/>
      <c r="AV34" s="10"/>
      <c r="AW34" s="10"/>
      <c r="AX34" s="10"/>
    </row>
    <row r="35" spans="4:50" ht="150" customHeight="1" x14ac:dyDescent="0.3">
      <c r="E35" s="396"/>
      <c r="G35" s="129"/>
      <c r="H35" s="231" t="e">
        <f>VLOOKUP(G35,$BA$5:$BT$11,10)</f>
        <v>#N/A</v>
      </c>
      <c r="I35" s="127"/>
      <c r="J35" s="127"/>
      <c r="K35" s="127"/>
      <c r="L35" s="128"/>
      <c r="AD35" s="10"/>
      <c r="AE35" s="10"/>
      <c r="AF35" s="10"/>
      <c r="AG35" s="10"/>
      <c r="AH35" s="10"/>
      <c r="AI35" s="10"/>
      <c r="AJ35" s="10"/>
      <c r="AK35" s="10"/>
      <c r="AL35" s="10"/>
      <c r="AM35" s="10"/>
      <c r="AN35" s="10"/>
      <c r="AO35" s="10"/>
      <c r="AP35" s="10"/>
      <c r="AQ35" s="10"/>
      <c r="AR35" s="10"/>
      <c r="AT35" s="10"/>
      <c r="AU35" s="10"/>
      <c r="AV35" s="10"/>
      <c r="AW35" s="10"/>
      <c r="AX35" s="10"/>
    </row>
    <row r="36" spans="4:50" x14ac:dyDescent="0.3">
      <c r="D36" s="3"/>
      <c r="E36" s="395" t="str">
        <f>IF(AND(I34="",J34="",K34="",L34=""),"INPUT ERROR! Please provide remarks"," ")</f>
        <v>INPUT ERROR! Please provide remarks</v>
      </c>
      <c r="F36" s="395"/>
      <c r="G36" s="395"/>
      <c r="H36" s="395"/>
      <c r="I36" s="395"/>
      <c r="J36" s="395"/>
      <c r="K36" s="395"/>
      <c r="L36" s="395"/>
      <c r="AD36" s="10" t="b">
        <f>IF(G34="",FALSE,TRUE)</f>
        <v>0</v>
      </c>
      <c r="AE36" s="10">
        <f>IF(G34="AL5",5,0)</f>
        <v>0</v>
      </c>
      <c r="AF36" s="10">
        <f>IF(G34="AL4",4,0)</f>
        <v>0</v>
      </c>
      <c r="AG36" s="10">
        <f>IF(G34="AL3",3,0)</f>
        <v>0</v>
      </c>
      <c r="AH36" s="10">
        <f>IF(G34="AL2",2,0)</f>
        <v>0</v>
      </c>
      <c r="AI36" s="10">
        <f>IF(G34="AL1",1,0)</f>
        <v>0</v>
      </c>
      <c r="AJ36" s="10" t="b">
        <f>IF(AND(K34="",L34=""),TRUE,FALSE)</f>
        <v>1</v>
      </c>
      <c r="AK36" s="10" t="b">
        <f>IF(AND(K35="",L35=""),TRUE,FALSE)</f>
        <v>1</v>
      </c>
      <c r="AL36" s="10"/>
      <c r="AM36" s="10">
        <f t="shared" si="0"/>
        <v>5</v>
      </c>
      <c r="AN36" s="10" t="b">
        <f>IF((E36=" "),TRUE,FALSE)</f>
        <v>0</v>
      </c>
      <c r="AO36" s="10">
        <f t="shared" si="1"/>
        <v>0</v>
      </c>
      <c r="AP36" s="10">
        <f t="shared" si="2"/>
        <v>0</v>
      </c>
      <c r="AQ36" s="10">
        <f t="shared" si="3"/>
        <v>0</v>
      </c>
      <c r="AR36" s="10">
        <f t="shared" si="4"/>
        <v>0</v>
      </c>
      <c r="AT36" s="10">
        <f>IF(G35="AL5",5,0)</f>
        <v>0</v>
      </c>
      <c r="AU36" s="10">
        <f>IF(G35="AL4",4,0)</f>
        <v>0</v>
      </c>
      <c r="AV36" s="10">
        <f>IF(G35="AL3",3,0)</f>
        <v>0</v>
      </c>
      <c r="AW36" s="10">
        <f>IF(G35="AL2",2,0)</f>
        <v>0</v>
      </c>
      <c r="AX36" s="10">
        <f>IF(G35="AL1",1,0)</f>
        <v>0</v>
      </c>
    </row>
    <row r="37" spans="4:50" ht="150" customHeight="1" x14ac:dyDescent="0.3">
      <c r="D37" s="4" t="s">
        <v>150</v>
      </c>
      <c r="E37" s="396" t="s">
        <v>941</v>
      </c>
      <c r="G37" s="124"/>
      <c r="H37" s="230" t="e">
        <f>VLOOKUP(G37,$BA$5:$BT$11,11)</f>
        <v>#N/A</v>
      </c>
      <c r="I37" s="125"/>
      <c r="J37" s="125"/>
      <c r="K37" s="125"/>
      <c r="L37" s="125"/>
      <c r="AD37" s="10"/>
      <c r="AE37" s="10"/>
      <c r="AF37" s="10"/>
      <c r="AG37" s="10"/>
      <c r="AH37" s="10"/>
      <c r="AI37" s="10"/>
      <c r="AJ37" s="10"/>
      <c r="AK37" s="10"/>
      <c r="AL37" s="10"/>
      <c r="AM37" s="10"/>
      <c r="AN37" s="10"/>
      <c r="AO37" s="10"/>
      <c r="AP37" s="10"/>
      <c r="AQ37" s="10"/>
      <c r="AR37" s="10"/>
      <c r="AT37" s="10"/>
      <c r="AU37" s="10"/>
      <c r="AV37" s="10"/>
      <c r="AW37" s="10"/>
      <c r="AX37" s="10"/>
    </row>
    <row r="38" spans="4:50" ht="150" customHeight="1" x14ac:dyDescent="0.3">
      <c r="E38" s="396"/>
      <c r="G38" s="129"/>
      <c r="H38" s="231" t="e">
        <f>VLOOKUP(G38,$BA$5:$BT$11,11)</f>
        <v>#N/A</v>
      </c>
      <c r="I38" s="127"/>
      <c r="J38" s="127"/>
      <c r="K38" s="127"/>
      <c r="L38" s="128"/>
      <c r="AD38" s="10"/>
      <c r="AE38" s="10"/>
      <c r="AF38" s="10"/>
      <c r="AG38" s="10"/>
      <c r="AH38" s="10"/>
      <c r="AI38" s="10"/>
      <c r="AJ38" s="10"/>
      <c r="AK38" s="10"/>
      <c r="AL38" s="10"/>
      <c r="AM38" s="10"/>
      <c r="AN38" s="10"/>
      <c r="AO38" s="10"/>
      <c r="AP38" s="10"/>
      <c r="AQ38" s="10"/>
      <c r="AR38" s="10"/>
      <c r="AT38" s="10"/>
      <c r="AU38" s="10"/>
      <c r="AV38" s="10"/>
      <c r="AW38" s="10"/>
      <c r="AX38" s="10"/>
    </row>
    <row r="39" spans="4:50" x14ac:dyDescent="0.3">
      <c r="E39" s="395" t="str">
        <f>IF(AND(I37="",J37="",K37="",L37=""),"INPUT ERROR! Please provide remarks"," ")</f>
        <v>INPUT ERROR! Please provide remarks</v>
      </c>
      <c r="F39" s="395"/>
      <c r="G39" s="395"/>
      <c r="H39" s="395"/>
      <c r="I39" s="395"/>
      <c r="J39" s="395"/>
      <c r="K39" s="395"/>
      <c r="L39" s="395"/>
      <c r="AD39" s="10" t="b">
        <f>IF(G37="",FALSE,TRUE)</f>
        <v>0</v>
      </c>
      <c r="AE39" s="10">
        <f>IF(G37="AL5",5,0)</f>
        <v>0</v>
      </c>
      <c r="AF39" s="10">
        <f>IF(G37="AL4",4,0)</f>
        <v>0</v>
      </c>
      <c r="AG39" s="10">
        <f>IF(G37="AL3",3,0)</f>
        <v>0</v>
      </c>
      <c r="AH39" s="10">
        <f>IF(G37="AL2",2,0)</f>
        <v>0</v>
      </c>
      <c r="AI39" s="10">
        <f>IF(G37="AL1",1,0)</f>
        <v>0</v>
      </c>
      <c r="AJ39" s="10" t="b">
        <f>IF(AND(K37="",L37=""),TRUE,FALSE)</f>
        <v>1</v>
      </c>
      <c r="AK39" s="10" t="b">
        <f>IF(AND(K38="",L38=""),TRUE,FALSE)</f>
        <v>1</v>
      </c>
      <c r="AL39" s="10"/>
      <c r="AM39" s="10">
        <f t="shared" si="0"/>
        <v>5</v>
      </c>
      <c r="AN39" s="10" t="b">
        <f>IF((E39=" "),TRUE,FALSE)</f>
        <v>0</v>
      </c>
      <c r="AO39" s="10">
        <f t="shared" si="1"/>
        <v>0</v>
      </c>
      <c r="AP39" s="10">
        <f t="shared" si="2"/>
        <v>0</v>
      </c>
      <c r="AQ39" s="10">
        <f t="shared" si="3"/>
        <v>0</v>
      </c>
      <c r="AR39" s="10">
        <f t="shared" si="4"/>
        <v>0</v>
      </c>
      <c r="AT39" s="10">
        <f>IF(G38="AL5",5,0)</f>
        <v>0</v>
      </c>
      <c r="AU39" s="10">
        <f>IF(G38="AL4",4,0)</f>
        <v>0</v>
      </c>
      <c r="AV39" s="10">
        <f>IF(G38="AL3",3,0)</f>
        <v>0</v>
      </c>
      <c r="AW39" s="10">
        <f>IF(G38="AL2",2,0)</f>
        <v>0</v>
      </c>
      <c r="AX39" s="10">
        <f>IF(G38="AL1",1,0)</f>
        <v>0</v>
      </c>
    </row>
    <row r="40" spans="4:50" ht="150" hidden="1" customHeight="1" x14ac:dyDescent="0.3">
      <c r="D40" s="4" t="s">
        <v>151</v>
      </c>
      <c r="E40" s="396" t="s">
        <v>773</v>
      </c>
      <c r="G40" s="124"/>
      <c r="H40" s="230" t="e">
        <f>VLOOKUP(G40,$BA$5:$BT$11,12)</f>
        <v>#N/A</v>
      </c>
      <c r="I40" s="125"/>
      <c r="J40" s="125"/>
      <c r="K40" s="125"/>
      <c r="L40" s="125"/>
      <c r="AD40" s="10"/>
      <c r="AE40" s="10"/>
      <c r="AF40" s="10"/>
      <c r="AG40" s="10"/>
      <c r="AH40" s="10"/>
      <c r="AI40" s="10"/>
      <c r="AJ40" s="10"/>
      <c r="AK40" s="10"/>
      <c r="AL40" s="10"/>
      <c r="AM40" s="10"/>
      <c r="AN40" s="10"/>
      <c r="AO40" s="10"/>
      <c r="AP40" s="10"/>
      <c r="AQ40" s="10"/>
      <c r="AR40" s="10"/>
      <c r="AT40" s="10"/>
      <c r="AU40" s="10"/>
      <c r="AV40" s="10"/>
      <c r="AW40" s="10"/>
      <c r="AX40" s="10"/>
    </row>
    <row r="41" spans="4:50" ht="150" hidden="1" customHeight="1" x14ac:dyDescent="0.3">
      <c r="E41" s="396"/>
      <c r="G41" s="129"/>
      <c r="H41" s="231" t="e">
        <f>VLOOKUP(G41,$BA$5:$BT$11,12)</f>
        <v>#N/A</v>
      </c>
      <c r="I41" s="127"/>
      <c r="J41" s="127"/>
      <c r="K41" s="127"/>
      <c r="L41" s="128"/>
      <c r="AD41" s="10"/>
      <c r="AE41" s="10"/>
      <c r="AF41" s="10"/>
      <c r="AG41" s="10"/>
      <c r="AH41" s="10"/>
      <c r="AI41" s="10"/>
      <c r="AJ41" s="10"/>
      <c r="AK41" s="10"/>
      <c r="AL41" s="10"/>
      <c r="AM41" s="10"/>
      <c r="AN41" s="10"/>
      <c r="AO41" s="10"/>
      <c r="AP41" s="10"/>
      <c r="AQ41" s="10"/>
      <c r="AR41" s="10"/>
      <c r="AT41" s="10"/>
      <c r="AU41" s="10"/>
      <c r="AV41" s="10"/>
      <c r="AW41" s="10"/>
      <c r="AX41" s="10"/>
    </row>
    <row r="42" spans="4:50" hidden="1" x14ac:dyDescent="0.3">
      <c r="E42" s="395" t="str">
        <f>IF(AND(I40="",J40="",K40="",L40=""),"INPUT ERROR! Please provide remarks"," ")</f>
        <v>INPUT ERROR! Please provide remarks</v>
      </c>
      <c r="F42" s="395"/>
      <c r="G42" s="395"/>
      <c r="H42" s="395"/>
      <c r="I42" s="395"/>
      <c r="J42" s="395"/>
      <c r="K42" s="395"/>
      <c r="L42" s="395"/>
      <c r="AD42" s="10" t="b">
        <f>IF(G40="",FALSE,TRUE)</f>
        <v>0</v>
      </c>
      <c r="AE42" s="10">
        <f>IF(G40="AL5",5,0)</f>
        <v>0</v>
      </c>
      <c r="AF42" s="10">
        <f>IF(G40="AL4",4,0)</f>
        <v>0</v>
      </c>
      <c r="AG42" s="10">
        <f>IF(G40="AL3",3,0)</f>
        <v>0</v>
      </c>
      <c r="AH42" s="10">
        <f>IF(G40="AL2",2,0)</f>
        <v>0</v>
      </c>
      <c r="AI42" s="10">
        <f>IF(G40="AL1",1,0)</f>
        <v>0</v>
      </c>
      <c r="AJ42" s="10" t="b">
        <f>IF(AND(K40="",L40=""),TRUE,FALSE)</f>
        <v>1</v>
      </c>
      <c r="AK42" s="10" t="b">
        <f>IF(AND(K41="",L41=""),TRUE,FALSE)</f>
        <v>1</v>
      </c>
      <c r="AL42" s="10"/>
      <c r="AM42" s="10">
        <f t="shared" ref="AM42" si="5">COUNTIF(AE42:AI42,0)</f>
        <v>5</v>
      </c>
      <c r="AN42" s="10" t="b">
        <f>IF((E42=" "),TRUE,FALSE)</f>
        <v>0</v>
      </c>
      <c r="AO42" s="10">
        <f t="shared" ref="AO42" si="6">COUNTIF(AE42:AI42,5)</f>
        <v>0</v>
      </c>
      <c r="AP42" s="10">
        <f t="shared" ref="AP42" si="7">COUNTIF(AE42:AI42,4)</f>
        <v>0</v>
      </c>
      <c r="AQ42" s="10">
        <f t="shared" ref="AQ42" si="8">COUNTIF(AE42:AI42,2)</f>
        <v>0</v>
      </c>
      <c r="AR42" s="10">
        <f t="shared" ref="AR42" si="9">COUNTIF(AE42:AI42,1)</f>
        <v>0</v>
      </c>
      <c r="AT42" s="10">
        <f>IF(G41="AL5",5,0)</f>
        <v>0</v>
      </c>
      <c r="AU42" s="10">
        <f>IF(G41="AL4",4,0)</f>
        <v>0</v>
      </c>
      <c r="AV42" s="10">
        <f>IF(G41="AL3",3,0)</f>
        <v>0</v>
      </c>
      <c r="AW42" s="10">
        <f>IF(G41="AL2",2,0)</f>
        <v>0</v>
      </c>
      <c r="AX42" s="10">
        <f>IF(G41="AL1",1,0)</f>
        <v>0</v>
      </c>
    </row>
    <row r="43" spans="4:50" x14ac:dyDescent="0.3">
      <c r="E43" s="226"/>
      <c r="F43" s="226"/>
      <c r="G43" s="226"/>
      <c r="H43" s="226"/>
      <c r="I43" s="226"/>
      <c r="J43" s="226"/>
      <c r="K43" s="226"/>
      <c r="L43" s="226"/>
      <c r="AD43" s="10"/>
      <c r="AE43" s="10"/>
      <c r="AF43" s="10"/>
      <c r="AG43" s="10"/>
      <c r="AH43" s="10"/>
      <c r="AI43" s="10"/>
      <c r="AJ43" s="10"/>
      <c r="AK43" s="10"/>
      <c r="AL43" s="10"/>
      <c r="AM43" s="10"/>
      <c r="AN43" s="10"/>
      <c r="AO43" s="10"/>
      <c r="AP43" s="10"/>
      <c r="AQ43" s="10"/>
      <c r="AR43" s="10"/>
      <c r="AT43" s="10"/>
      <c r="AU43" s="10"/>
      <c r="AV43" s="10"/>
      <c r="AW43" s="10"/>
      <c r="AX43" s="10"/>
    </row>
    <row r="44" spans="4:50" ht="84.9" hidden="1" customHeight="1" x14ac:dyDescent="0.3">
      <c r="D44" s="108">
        <v>5.4</v>
      </c>
      <c r="E44" s="109" t="s">
        <v>746</v>
      </c>
      <c r="G44" s="98" t="s">
        <v>767</v>
      </c>
      <c r="H44" s="64" t="s">
        <v>395</v>
      </c>
      <c r="I44" s="64" t="s">
        <v>888</v>
      </c>
      <c r="J44" s="64" t="s">
        <v>887</v>
      </c>
      <c r="K44" s="64" t="s">
        <v>889</v>
      </c>
      <c r="L44" s="64" t="s">
        <v>797</v>
      </c>
      <c r="AD44" s="10"/>
      <c r="AE44" s="10"/>
      <c r="AF44" s="10"/>
      <c r="AG44" s="10"/>
      <c r="AH44" s="10"/>
      <c r="AI44" s="10"/>
      <c r="AJ44" s="10"/>
      <c r="AK44" s="10"/>
      <c r="AL44" s="10"/>
      <c r="AM44" s="10"/>
      <c r="AN44" s="10"/>
      <c r="AO44" s="10"/>
      <c r="AP44" s="10"/>
      <c r="AQ44" s="10"/>
      <c r="AR44" s="10"/>
      <c r="AT44" s="10"/>
      <c r="AU44" s="10"/>
      <c r="AV44" s="10"/>
      <c r="AW44" s="10"/>
      <c r="AX44" s="10"/>
    </row>
    <row r="45" spans="4:50" ht="150" hidden="1" customHeight="1" x14ac:dyDescent="0.3">
      <c r="D45" s="4" t="s">
        <v>747</v>
      </c>
      <c r="E45" s="396" t="s">
        <v>748</v>
      </c>
      <c r="G45" s="124"/>
      <c r="H45" s="230" t="e">
        <f>VLOOKUP(G45,$BA$5:$BT$11,13)</f>
        <v>#N/A</v>
      </c>
      <c r="I45" s="125"/>
      <c r="J45" s="125"/>
      <c r="K45" s="125"/>
      <c r="L45" s="125"/>
      <c r="AD45" s="10"/>
      <c r="AE45" s="10"/>
      <c r="AF45" s="10"/>
      <c r="AG45" s="10"/>
      <c r="AH45" s="10"/>
      <c r="AI45" s="10"/>
      <c r="AJ45" s="10"/>
      <c r="AK45" s="10"/>
      <c r="AL45" s="10"/>
      <c r="AM45" s="10"/>
      <c r="AN45" s="10"/>
      <c r="AO45" s="10"/>
      <c r="AP45" s="10"/>
      <c r="AQ45" s="10"/>
      <c r="AR45" s="10"/>
      <c r="AT45" s="10"/>
      <c r="AU45" s="10"/>
      <c r="AV45" s="10"/>
      <c r="AW45" s="10"/>
      <c r="AX45" s="10"/>
    </row>
    <row r="46" spans="4:50" ht="150" hidden="1" customHeight="1" x14ac:dyDescent="0.3">
      <c r="E46" s="396"/>
      <c r="G46" s="129"/>
      <c r="H46" s="231" t="e">
        <f>VLOOKUP(G46,$BA$5:$BT$11,13)</f>
        <v>#N/A</v>
      </c>
      <c r="I46" s="127"/>
      <c r="J46" s="127"/>
      <c r="K46" s="127"/>
      <c r="L46" s="128"/>
      <c r="AD46" s="10"/>
      <c r="AE46" s="10"/>
      <c r="AF46" s="10"/>
      <c r="AG46" s="10"/>
      <c r="AH46" s="10"/>
      <c r="AI46" s="10"/>
      <c r="AJ46" s="10"/>
      <c r="AK46" s="10"/>
      <c r="AL46" s="10"/>
      <c r="AM46" s="10"/>
      <c r="AN46" s="10"/>
      <c r="AO46" s="10"/>
      <c r="AP46" s="10"/>
      <c r="AQ46" s="10"/>
      <c r="AR46" s="10"/>
      <c r="AT46" s="10"/>
      <c r="AU46" s="10"/>
      <c r="AV46" s="10"/>
      <c r="AW46" s="10"/>
      <c r="AX46" s="10"/>
    </row>
    <row r="47" spans="4:50" hidden="1" x14ac:dyDescent="0.3">
      <c r="E47" s="395" t="str">
        <f>IF(AND(I45="",J45="",K45="",L45=""),"INPUT ERROR! Please provide remarks"," ")</f>
        <v>INPUT ERROR! Please provide remarks</v>
      </c>
      <c r="F47" s="395"/>
      <c r="G47" s="395"/>
      <c r="H47" s="395"/>
      <c r="I47" s="395"/>
      <c r="J47" s="395"/>
      <c r="K47" s="395"/>
      <c r="L47" s="395"/>
      <c r="AD47" s="10" t="b">
        <f>IF(G45="",FALSE,TRUE)</f>
        <v>0</v>
      </c>
      <c r="AE47" s="10">
        <f>IF(G45="AL5",5,0)</f>
        <v>0</v>
      </c>
      <c r="AF47" s="10">
        <f>IF(G45="AL4",4,0)</f>
        <v>0</v>
      </c>
      <c r="AG47" s="10">
        <f>IF(G45="AL3",3,0)</f>
        <v>0</v>
      </c>
      <c r="AH47" s="10">
        <f>IF(G45="AL2",2,0)</f>
        <v>0</v>
      </c>
      <c r="AI47" s="10">
        <f>IF(G45="AL1",1,0)</f>
        <v>0</v>
      </c>
      <c r="AJ47" s="10" t="b">
        <f>IF(AND(K45="",L45=""),TRUE,FALSE)</f>
        <v>1</v>
      </c>
      <c r="AK47" s="10" t="b">
        <f>IF(AND(K46="",L46=""),TRUE,FALSE)</f>
        <v>1</v>
      </c>
      <c r="AL47" s="10"/>
      <c r="AM47" s="10">
        <f t="shared" si="0"/>
        <v>5</v>
      </c>
      <c r="AN47" s="10" t="b">
        <f>IF((E47=" "),TRUE,FALSE)</f>
        <v>0</v>
      </c>
      <c r="AO47" s="10">
        <f t="shared" si="1"/>
        <v>0</v>
      </c>
      <c r="AP47" s="10">
        <f t="shared" si="2"/>
        <v>0</v>
      </c>
      <c r="AQ47" s="10">
        <f t="shared" si="3"/>
        <v>0</v>
      </c>
      <c r="AR47" s="10">
        <f t="shared" si="4"/>
        <v>0</v>
      </c>
      <c r="AT47" s="10">
        <f>IF(G46="AL5",5,0)</f>
        <v>0</v>
      </c>
      <c r="AU47" s="10">
        <f>IF(G46="AL4",4,0)</f>
        <v>0</v>
      </c>
      <c r="AV47" s="10">
        <f>IF(G46="AL3",3,0)</f>
        <v>0</v>
      </c>
      <c r="AW47" s="10">
        <f>IF(G46="AL2",2,0)</f>
        <v>0</v>
      </c>
      <c r="AX47" s="10">
        <f>IF(G46="AL1",1,0)</f>
        <v>0</v>
      </c>
    </row>
    <row r="48" spans="4:50" x14ac:dyDescent="0.3">
      <c r="AJ48" s="10"/>
    </row>
    <row r="49" spans="30:50" x14ac:dyDescent="0.3">
      <c r="AJ49" s="10"/>
    </row>
    <row r="50" spans="30:50" x14ac:dyDescent="0.3">
      <c r="AJ50" s="10"/>
    </row>
    <row r="51" spans="30:50" x14ac:dyDescent="0.3">
      <c r="AD51" s="10"/>
      <c r="AE51" s="10"/>
      <c r="AF51" s="10"/>
      <c r="AG51" s="10"/>
      <c r="AH51" s="10"/>
      <c r="AI51" s="10"/>
      <c r="AJ51" s="10"/>
      <c r="AK51" s="10"/>
      <c r="AL51" s="10"/>
      <c r="AM51" s="10"/>
      <c r="AN51" s="10"/>
      <c r="AO51" s="10"/>
      <c r="AP51" s="10"/>
      <c r="AQ51" s="10"/>
      <c r="AR51" s="10"/>
      <c r="AT51" s="10"/>
      <c r="AU51" s="10"/>
      <c r="AV51" s="10"/>
      <c r="AW51" s="10"/>
      <c r="AX51" s="10"/>
    </row>
    <row r="52" spans="30:50" x14ac:dyDescent="0.3">
      <c r="AJ52" s="10"/>
    </row>
    <row r="53" spans="30:50" x14ac:dyDescent="0.3">
      <c r="AD53" s="10"/>
      <c r="AE53" s="10"/>
      <c r="AF53" s="10"/>
      <c r="AG53" s="10"/>
      <c r="AH53" s="10"/>
      <c r="AI53" s="10"/>
      <c r="AJ53" s="10"/>
      <c r="AK53" s="10"/>
      <c r="AL53" s="10"/>
      <c r="AM53" s="10"/>
      <c r="AN53" s="10"/>
      <c r="AO53" s="10"/>
      <c r="AP53" s="10"/>
      <c r="AQ53" s="10"/>
      <c r="AR53" s="10"/>
      <c r="AT53" s="10"/>
      <c r="AU53" s="10"/>
      <c r="AV53" s="10"/>
      <c r="AW53" s="10"/>
      <c r="AX53" s="10"/>
    </row>
    <row r="54" spans="30:50" x14ac:dyDescent="0.3">
      <c r="AJ54" s="10"/>
    </row>
    <row r="55" spans="30:50" x14ac:dyDescent="0.3">
      <c r="AD55" s="10"/>
      <c r="AE55" s="10"/>
      <c r="AF55" s="10"/>
      <c r="AG55" s="10"/>
      <c r="AH55" s="10"/>
      <c r="AI55" s="10"/>
      <c r="AJ55" s="10"/>
      <c r="AK55" s="10"/>
      <c r="AL55" s="10"/>
      <c r="AM55" s="10"/>
      <c r="AN55" s="10"/>
      <c r="AO55" s="10"/>
      <c r="AP55" s="10"/>
      <c r="AQ55" s="10"/>
      <c r="AR55" s="10"/>
      <c r="AT55" s="10"/>
      <c r="AU55" s="10"/>
      <c r="AV55" s="10"/>
      <c r="AW55" s="10"/>
      <c r="AX55" s="10"/>
    </row>
    <row r="57" spans="30:50" x14ac:dyDescent="0.3">
      <c r="AD57" s="10"/>
      <c r="AE57" s="10"/>
      <c r="AF57" s="10"/>
      <c r="AG57" s="10"/>
      <c r="AH57" s="10"/>
      <c r="AI57" s="10"/>
      <c r="AJ57" s="10"/>
      <c r="AK57" s="10"/>
      <c r="AL57" s="10"/>
      <c r="AM57" s="10"/>
      <c r="AN57" s="10"/>
      <c r="AO57" s="10"/>
      <c r="AP57" s="10"/>
      <c r="AQ57" s="10"/>
      <c r="AR57" s="10"/>
      <c r="AT57" s="10"/>
      <c r="AU57" s="10"/>
      <c r="AV57" s="10"/>
      <c r="AW57" s="10"/>
      <c r="AX57" s="10"/>
    </row>
    <row r="59" spans="30:50" x14ac:dyDescent="0.3">
      <c r="AD59" s="10"/>
      <c r="AE59" s="10"/>
      <c r="AF59" s="10"/>
      <c r="AG59" s="10"/>
      <c r="AH59" s="10"/>
      <c r="AI59" s="10"/>
      <c r="AJ59" s="10"/>
      <c r="AK59" s="10"/>
      <c r="AL59" s="10"/>
      <c r="AM59" s="10"/>
      <c r="AN59" s="10"/>
      <c r="AO59" s="10"/>
      <c r="AP59" s="10"/>
      <c r="AQ59" s="10"/>
      <c r="AR59" s="10"/>
      <c r="AT59" s="10"/>
      <c r="AU59" s="10"/>
      <c r="AV59" s="10"/>
      <c r="AW59" s="10"/>
      <c r="AX59" s="10"/>
    </row>
    <row r="61" spans="30:50" x14ac:dyDescent="0.3">
      <c r="AD61" s="10"/>
      <c r="AE61" s="10"/>
      <c r="AF61" s="10"/>
      <c r="AG61" s="10"/>
      <c r="AH61" s="10"/>
      <c r="AI61" s="10"/>
      <c r="AJ61" s="10"/>
      <c r="AK61" s="10"/>
      <c r="AL61" s="10"/>
      <c r="AM61" s="10"/>
      <c r="AN61" s="10"/>
      <c r="AO61" s="10"/>
      <c r="AP61" s="10"/>
      <c r="AQ61" s="10"/>
      <c r="AR61" s="10"/>
      <c r="AT61" s="10"/>
      <c r="AU61" s="10"/>
      <c r="AV61" s="10"/>
      <c r="AW61" s="10"/>
      <c r="AX61" s="10"/>
    </row>
    <row r="64" spans="30:50" x14ac:dyDescent="0.3">
      <c r="AD64" s="11" t="b">
        <f>IF(AND(AD8:AD61,AN8:AN61),TRUE,FALSE)</f>
        <v>0</v>
      </c>
      <c r="AJ64" s="6" t="b">
        <f>IF(AND(AJ8:AJ62),TRUE,FALSE)</f>
        <v>1</v>
      </c>
      <c r="AK64" s="6" t="b">
        <f>IF(AND(AK8:AK62),TRUE,FALSE)</f>
        <v>1</v>
      </c>
    </row>
    <row r="65" spans="30:50" x14ac:dyDescent="0.3">
      <c r="AD65" s="11"/>
    </row>
    <row r="66" spans="30:50" x14ac:dyDescent="0.3">
      <c r="AD66" s="12">
        <f>COUNTA(AD8:AD61)</f>
        <v>12</v>
      </c>
      <c r="AE66" s="12">
        <f>COUNTIF(AE8:AE61,5)</f>
        <v>0</v>
      </c>
      <c r="AF66" s="12">
        <f>COUNTIF(AF8:AF61,4)</f>
        <v>0</v>
      </c>
      <c r="AG66" s="12">
        <f>COUNTIF(AG8:AG61,3)</f>
        <v>0</v>
      </c>
      <c r="AH66" s="12">
        <f>COUNTIF(AH8:AH61,2)</f>
        <v>0</v>
      </c>
      <c r="AI66" s="12">
        <f>COUNTIF(AI8:AI61,1)</f>
        <v>0</v>
      </c>
      <c r="AT66" s="12">
        <f>COUNTIF(AT8:AT61,5)</f>
        <v>0</v>
      </c>
      <c r="AU66" s="12">
        <f>COUNTIF(AU8:AU61,4)</f>
        <v>0</v>
      </c>
      <c r="AV66" s="12">
        <f>COUNTIF(AV8:AV61,3)</f>
        <v>0</v>
      </c>
      <c r="AW66" s="12">
        <f>COUNTIF(AW8:AW61,2)</f>
        <v>0</v>
      </c>
      <c r="AX66" s="12">
        <f>COUNTIF(AX8:AX61,1)</f>
        <v>0</v>
      </c>
    </row>
  </sheetData>
  <sheetProtection algorithmName="SHA-512" hashValue="zMiWPL3Fz8m8RwpptDWYa2wCjJSHoZrlOBh6VgcsjRLTfXrF3xcvaozBVoVCEhj8rIzYi+MYYbiKZpBv+9GGqg==" saltValue="HJav1Tq5zkBvhb/D+cHTkA==" spinCount="100000" sheet="1" objects="1" scenarios="1" selectLockedCells="1"/>
  <mergeCells count="24">
    <mergeCell ref="E23:E24"/>
    <mergeCell ref="E47:L47"/>
    <mergeCell ref="E25:L25"/>
    <mergeCell ref="E28:L28"/>
    <mergeCell ref="E31:L31"/>
    <mergeCell ref="E36:L36"/>
    <mergeCell ref="E39:L39"/>
    <mergeCell ref="E26:E27"/>
    <mergeCell ref="E29:E30"/>
    <mergeCell ref="E34:E35"/>
    <mergeCell ref="E37:E38"/>
    <mergeCell ref="E45:E46"/>
    <mergeCell ref="E40:E41"/>
    <mergeCell ref="E42:L42"/>
    <mergeCell ref="E8:L8"/>
    <mergeCell ref="E11:L11"/>
    <mergeCell ref="E14:L14"/>
    <mergeCell ref="E20:L20"/>
    <mergeCell ref="E6:E7"/>
    <mergeCell ref="E9:E10"/>
    <mergeCell ref="E12:E13"/>
    <mergeCell ref="E18:E19"/>
    <mergeCell ref="E15:E16"/>
    <mergeCell ref="E17:L17"/>
  </mergeCells>
  <dataValidations count="1">
    <dataValidation type="list" allowBlank="1" showInputMessage="1" showErrorMessage="1" sqref="G37:G38 G45:G46 G34:G35 G29:G30 G26:G27 G23:G24 G18:G19 G12:G13 G9:G10 G6:G7 G15:G16 G40:G41" xr:uid="{00000000-0002-0000-0700-000000000000}">
      <formula1>$BA$5:$BA$10</formula1>
    </dataValidation>
  </dataValidation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D1:BZ64"/>
  <sheetViews>
    <sheetView showGridLines="0" showRowColHeaders="0" topLeftCell="A12" zoomScale="110" zoomScaleNormal="110" zoomScaleSheetLayoutView="80" workbookViewId="0">
      <selection activeCell="G13" sqref="G13"/>
    </sheetView>
  </sheetViews>
  <sheetFormatPr defaultColWidth="9.109375" defaultRowHeight="14.4" x14ac:dyDescent="0.3"/>
  <cols>
    <col min="1" max="3" width="0.5546875" customWidth="1"/>
    <col min="4" max="4" width="5.88671875" style="4" customWidth="1"/>
    <col min="5" max="5" width="50.5546875" style="5" customWidth="1"/>
    <col min="6" max="6" width="0.5546875" customWidth="1"/>
    <col min="7" max="7" width="10" style="2" customWidth="1"/>
    <col min="8" max="8" width="12.109375" style="2" customWidth="1"/>
    <col min="9" max="11" width="35.6640625" style="2" customWidth="1"/>
    <col min="12" max="12" width="35.6640625" hidden="1" customWidth="1"/>
    <col min="13" max="26" width="9.109375" customWidth="1"/>
    <col min="27" max="29" width="9.109375" hidden="1" customWidth="1"/>
    <col min="30" max="44" width="9.109375" style="6" hidden="1" customWidth="1"/>
    <col min="45" max="45" width="9.109375" hidden="1" customWidth="1"/>
    <col min="46" max="50" width="9.109375" style="6" hidden="1" customWidth="1"/>
    <col min="51" max="78" width="9.109375" hidden="1" customWidth="1"/>
  </cols>
  <sheetData>
    <row r="1" spans="4:69" ht="20.100000000000001" customHeight="1" x14ac:dyDescent="0.3">
      <c r="G1" s="118"/>
      <c r="H1" s="13" t="s">
        <v>991</v>
      </c>
    </row>
    <row r="2" spans="4:69" ht="20.100000000000001" customHeight="1" x14ac:dyDescent="0.3">
      <c r="H2" s="209" t="s">
        <v>736</v>
      </c>
    </row>
    <row r="3" spans="4:69" ht="20.100000000000001" customHeight="1" x14ac:dyDescent="0.3"/>
    <row r="4" spans="4:69" ht="20.100000000000001" customHeight="1" x14ac:dyDescent="0.3">
      <c r="G4" s="108" t="s">
        <v>82</v>
      </c>
    </row>
    <row r="5" spans="4:69" ht="84.9" customHeight="1" x14ac:dyDescent="0.3">
      <c r="D5" s="108">
        <v>6.1</v>
      </c>
      <c r="E5" s="109" t="s">
        <v>83</v>
      </c>
      <c r="G5" s="98" t="s">
        <v>767</v>
      </c>
      <c r="H5" s="64" t="s">
        <v>395</v>
      </c>
      <c r="I5" s="64" t="s">
        <v>888</v>
      </c>
      <c r="J5" s="64" t="s">
        <v>887</v>
      </c>
      <c r="K5" s="64" t="s">
        <v>889</v>
      </c>
      <c r="L5" s="64" t="s">
        <v>797</v>
      </c>
      <c r="AD5" s="9" t="s">
        <v>123</v>
      </c>
      <c r="BA5" t="s">
        <v>119</v>
      </c>
      <c r="BB5" s="228" t="s">
        <v>768</v>
      </c>
      <c r="BC5" s="228" t="s">
        <v>768</v>
      </c>
      <c r="BD5" s="228" t="s">
        <v>768</v>
      </c>
      <c r="BE5" s="228" t="s">
        <v>768</v>
      </c>
      <c r="BF5" s="228" t="s">
        <v>768</v>
      </c>
      <c r="BG5" s="228" t="s">
        <v>768</v>
      </c>
      <c r="BH5" s="228" t="s">
        <v>768</v>
      </c>
      <c r="BI5" s="228" t="s">
        <v>768</v>
      </c>
      <c r="BJ5" s="228" t="s">
        <v>768</v>
      </c>
      <c r="BK5" s="228" t="s">
        <v>768</v>
      </c>
      <c r="BL5" s="228" t="s">
        <v>768</v>
      </c>
      <c r="BM5" s="228" t="s">
        <v>768</v>
      </c>
      <c r="BN5" s="228" t="s">
        <v>768</v>
      </c>
      <c r="BO5" s="228" t="s">
        <v>768</v>
      </c>
      <c r="BP5" s="228" t="s">
        <v>768</v>
      </c>
      <c r="BQ5" s="228" t="s">
        <v>768</v>
      </c>
    </row>
    <row r="6" spans="4:69" ht="150" customHeight="1" x14ac:dyDescent="0.3">
      <c r="D6" s="4" t="s">
        <v>84</v>
      </c>
      <c r="E6" s="397" t="s">
        <v>942</v>
      </c>
      <c r="G6" s="124"/>
      <c r="H6" s="230" t="e">
        <f>VLOOKUP(G6,$BA$5:$BR$11,2)</f>
        <v>#N/A</v>
      </c>
      <c r="I6" s="125"/>
      <c r="J6" s="125"/>
      <c r="K6" s="125"/>
      <c r="L6" s="125"/>
      <c r="BA6" t="s">
        <v>120</v>
      </c>
      <c r="BB6" s="228" t="s">
        <v>764</v>
      </c>
      <c r="BC6" s="228" t="s">
        <v>764</v>
      </c>
      <c r="BD6" s="228" t="s">
        <v>764</v>
      </c>
      <c r="BE6" s="228" t="s">
        <v>764</v>
      </c>
      <c r="BF6" s="228" t="s">
        <v>764</v>
      </c>
      <c r="BG6" s="228" t="s">
        <v>764</v>
      </c>
      <c r="BH6" s="228" t="s">
        <v>764</v>
      </c>
      <c r="BI6" s="228" t="s">
        <v>764</v>
      </c>
      <c r="BJ6" s="228" t="s">
        <v>764</v>
      </c>
      <c r="BK6" s="228" t="s">
        <v>764</v>
      </c>
      <c r="BL6" s="228" t="s">
        <v>764</v>
      </c>
      <c r="BM6" s="228" t="s">
        <v>764</v>
      </c>
      <c r="BN6" s="228" t="s">
        <v>764</v>
      </c>
      <c r="BO6" s="228" t="s">
        <v>764</v>
      </c>
      <c r="BP6" s="228" t="s">
        <v>764</v>
      </c>
      <c r="BQ6" s="228" t="s">
        <v>764</v>
      </c>
    </row>
    <row r="7" spans="4:69" ht="150" customHeight="1" x14ac:dyDescent="0.3">
      <c r="E7" s="396"/>
      <c r="G7" s="129"/>
      <c r="H7" s="231" t="e">
        <f>VLOOKUP(G7,$BA$5:$BR$11,2)</f>
        <v>#N/A</v>
      </c>
      <c r="I7" s="127"/>
      <c r="J7" s="127"/>
      <c r="K7" s="127"/>
      <c r="L7" s="128"/>
      <c r="BA7" t="s">
        <v>121</v>
      </c>
      <c r="BB7" s="228" t="s">
        <v>765</v>
      </c>
      <c r="BC7" s="228" t="s">
        <v>765</v>
      </c>
      <c r="BD7" s="228" t="s">
        <v>765</v>
      </c>
      <c r="BE7" s="228" t="s">
        <v>765</v>
      </c>
      <c r="BF7" s="228" t="s">
        <v>765</v>
      </c>
      <c r="BG7" s="228" t="s">
        <v>765</v>
      </c>
      <c r="BH7" s="228" t="s">
        <v>765</v>
      </c>
      <c r="BI7" s="228" t="s">
        <v>765</v>
      </c>
      <c r="BJ7" s="228" t="s">
        <v>765</v>
      </c>
      <c r="BK7" s="228" t="s">
        <v>765</v>
      </c>
      <c r="BL7" s="228" t="s">
        <v>765</v>
      </c>
      <c r="BM7" s="228" t="s">
        <v>765</v>
      </c>
      <c r="BN7" s="228" t="s">
        <v>765</v>
      </c>
      <c r="BO7" s="228" t="s">
        <v>765</v>
      </c>
      <c r="BP7" s="228" t="s">
        <v>765</v>
      </c>
      <c r="BQ7" s="228" t="s">
        <v>765</v>
      </c>
    </row>
    <row r="8" spans="4:69" ht="15" customHeight="1" x14ac:dyDescent="0.3">
      <c r="E8" s="395" t="str">
        <f>IF(AND(I6="",J6="",K6="",L6=""),"INPUT ERROR! Please provide remarks"," ")</f>
        <v>INPUT ERROR! Please provide remarks</v>
      </c>
      <c r="F8" s="395"/>
      <c r="G8" s="395"/>
      <c r="H8" s="395"/>
      <c r="I8" s="395"/>
      <c r="J8" s="395"/>
      <c r="K8" s="395"/>
      <c r="L8" s="395"/>
      <c r="AD8" s="10" t="b">
        <f>IF(G6="",FALSE,TRUE)</f>
        <v>0</v>
      </c>
      <c r="AE8" s="10">
        <f>IF(G6="AL5",5,0)</f>
        <v>0</v>
      </c>
      <c r="AF8" s="10">
        <f>IF(G6="AL4",4,0)</f>
        <v>0</v>
      </c>
      <c r="AG8" s="10">
        <f>IF(G6="AL3",3,0)</f>
        <v>0</v>
      </c>
      <c r="AH8" s="10">
        <f>IF(G6="AL2",2,0)</f>
        <v>0</v>
      </c>
      <c r="AI8" s="10">
        <f>IF(G6="AL1",1,0)</f>
        <v>0</v>
      </c>
      <c r="AJ8" s="10" t="b">
        <f>IF(AND(K6="",L6=""),TRUE,FALSE)</f>
        <v>1</v>
      </c>
      <c r="AK8" s="10" t="b">
        <f>IF(AND(K7="",L7=""),TRUE,FALSE)</f>
        <v>1</v>
      </c>
      <c r="AL8" s="10"/>
      <c r="AM8" s="10">
        <f>COUNTIF(AE8:AI8,0)</f>
        <v>5</v>
      </c>
      <c r="AN8" s="10" t="b">
        <f>IF((E8=" "),TRUE,FALSE)</f>
        <v>0</v>
      </c>
      <c r="AO8" s="10">
        <f>COUNTIF(AE8:AI8,5)</f>
        <v>0</v>
      </c>
      <c r="AP8" s="10">
        <f>COUNTIF(AE8:AI8,4)</f>
        <v>0</v>
      </c>
      <c r="AQ8" s="10">
        <f>COUNTIF(AE8:AI8,2)</f>
        <v>0</v>
      </c>
      <c r="AR8" s="10">
        <f>COUNTIF(AE8:AI8,1)</f>
        <v>0</v>
      </c>
      <c r="AT8" s="10">
        <f>IF(G7="AL5",5,0)</f>
        <v>0</v>
      </c>
      <c r="AU8" s="10">
        <f>IF(G7="AL4",4,0)</f>
        <v>0</v>
      </c>
      <c r="AV8" s="10">
        <f>IF(G7="AL3",3,0)</f>
        <v>0</v>
      </c>
      <c r="AW8" s="10">
        <f>IF(G7="AL2",2,0)</f>
        <v>0</v>
      </c>
      <c r="AX8" s="10">
        <f>IF(G7="AL1",1,0)</f>
        <v>0</v>
      </c>
      <c r="BA8" t="s">
        <v>122</v>
      </c>
      <c r="BB8" s="228" t="s">
        <v>769</v>
      </c>
      <c r="BC8" s="228" t="s">
        <v>769</v>
      </c>
      <c r="BD8" s="228" t="s">
        <v>769</v>
      </c>
      <c r="BE8" s="228" t="s">
        <v>769</v>
      </c>
      <c r="BF8" s="228" t="s">
        <v>769</v>
      </c>
      <c r="BG8" s="228" t="s">
        <v>769</v>
      </c>
      <c r="BH8" s="228" t="s">
        <v>769</v>
      </c>
      <c r="BI8" s="228" t="s">
        <v>769</v>
      </c>
      <c r="BJ8" s="228" t="s">
        <v>769</v>
      </c>
      <c r="BK8" s="228" t="s">
        <v>769</v>
      </c>
      <c r="BL8" s="228" t="s">
        <v>769</v>
      </c>
      <c r="BM8" s="228" t="s">
        <v>769</v>
      </c>
      <c r="BN8" s="228" t="s">
        <v>769</v>
      </c>
      <c r="BO8" s="228" t="s">
        <v>769</v>
      </c>
      <c r="BP8" s="228" t="s">
        <v>769</v>
      </c>
      <c r="BQ8" s="228" t="s">
        <v>769</v>
      </c>
    </row>
    <row r="9" spans="4:69" ht="150" customHeight="1" x14ac:dyDescent="0.3">
      <c r="D9" s="4" t="s">
        <v>85</v>
      </c>
      <c r="E9" s="396" t="s">
        <v>943</v>
      </c>
      <c r="G9" s="124"/>
      <c r="H9" s="230" t="e">
        <f>VLOOKUP(G9,$BA$5:$BR$11,3)</f>
        <v>#N/A</v>
      </c>
      <c r="I9" s="125"/>
      <c r="J9" s="125"/>
      <c r="K9" s="125"/>
      <c r="L9" s="125"/>
      <c r="BA9" t="s">
        <v>118</v>
      </c>
      <c r="BB9" s="228" t="s">
        <v>766</v>
      </c>
      <c r="BC9" s="228" t="s">
        <v>766</v>
      </c>
      <c r="BD9" s="228" t="s">
        <v>766</v>
      </c>
      <c r="BE9" s="228" t="s">
        <v>766</v>
      </c>
      <c r="BF9" s="228" t="s">
        <v>766</v>
      </c>
      <c r="BG9" s="228" t="s">
        <v>766</v>
      </c>
      <c r="BH9" s="228" t="s">
        <v>766</v>
      </c>
      <c r="BI9" s="228" t="s">
        <v>766</v>
      </c>
      <c r="BJ9" s="228" t="s">
        <v>766</v>
      </c>
      <c r="BK9" s="228" t="s">
        <v>766</v>
      </c>
      <c r="BL9" s="228" t="s">
        <v>766</v>
      </c>
      <c r="BM9" s="228" t="s">
        <v>766</v>
      </c>
      <c r="BN9" s="228" t="s">
        <v>766</v>
      </c>
      <c r="BO9" s="228" t="s">
        <v>766</v>
      </c>
      <c r="BP9" s="228" t="s">
        <v>766</v>
      </c>
      <c r="BQ9" s="228" t="s">
        <v>766</v>
      </c>
    </row>
    <row r="10" spans="4:69" ht="150" customHeight="1" x14ac:dyDescent="0.3">
      <c r="E10" s="396"/>
      <c r="G10" s="129"/>
      <c r="H10" s="231" t="e">
        <f>VLOOKUP(G10,$BA$5:$BR$11,3)</f>
        <v>#N/A</v>
      </c>
      <c r="I10" s="127"/>
      <c r="J10" s="127"/>
      <c r="K10" s="127"/>
      <c r="L10" s="128"/>
      <c r="BB10" s="26"/>
      <c r="BC10" s="26"/>
      <c r="BD10" s="26"/>
      <c r="BE10" s="26"/>
      <c r="BF10" s="26"/>
      <c r="BG10" s="26"/>
      <c r="BH10" s="26"/>
      <c r="BI10" s="26"/>
      <c r="BJ10" s="26"/>
      <c r="BK10" s="28"/>
      <c r="BL10" s="26"/>
      <c r="BM10" s="26"/>
      <c r="BN10" s="26"/>
      <c r="BO10" s="26"/>
      <c r="BP10" s="26"/>
      <c r="BQ10" s="26"/>
    </row>
    <row r="11" spans="4:69" ht="14.25" customHeight="1" x14ac:dyDescent="0.3">
      <c r="E11" s="395" t="str">
        <f>IF(AND(I9="",J9="",K9="",L9=""),"INPUT ERROR! Please provide remarks"," ")</f>
        <v>INPUT ERROR! Please provide remarks</v>
      </c>
      <c r="F11" s="395"/>
      <c r="G11" s="395"/>
      <c r="H11" s="395"/>
      <c r="I11" s="395"/>
      <c r="J11" s="395"/>
      <c r="K11" s="395"/>
      <c r="L11" s="395"/>
      <c r="AD11" s="10" t="b">
        <f>IF(G9="",FALSE,TRUE)</f>
        <v>0</v>
      </c>
      <c r="AE11" s="10">
        <f>IF(G9="AL5",5,0)</f>
        <v>0</v>
      </c>
      <c r="AF11" s="10">
        <f>IF(G9="AL4",4,0)</f>
        <v>0</v>
      </c>
      <c r="AG11" s="10">
        <f>IF(G9="AL3",3,0)</f>
        <v>0</v>
      </c>
      <c r="AH11" s="10">
        <f>IF(G9="AL2",2,0)</f>
        <v>0</v>
      </c>
      <c r="AI11" s="10">
        <f>IF(G9="AL1",1,0)</f>
        <v>0</v>
      </c>
      <c r="AJ11" s="10" t="b">
        <f>IF(AND(K9="",L9=""),TRUE,FALSE)</f>
        <v>1</v>
      </c>
      <c r="AK11" s="10" t="b">
        <f>IF(AND(K10="",L10=""),TRUE,FALSE)</f>
        <v>1</v>
      </c>
      <c r="AL11" s="10"/>
      <c r="AM11" s="10">
        <f>COUNTIF(AE11:AI11,0)</f>
        <v>5</v>
      </c>
      <c r="AN11" s="10" t="b">
        <f>IF((E11=" "),TRUE,FALSE)</f>
        <v>0</v>
      </c>
      <c r="AO11" s="10">
        <f>COUNTIF(AE11:AI11,5)</f>
        <v>0</v>
      </c>
      <c r="AP11" s="10">
        <f>COUNTIF(AE11:AI11,4)</f>
        <v>0</v>
      </c>
      <c r="AQ11" s="10">
        <f>COUNTIF(AE11:AI11,2)</f>
        <v>0</v>
      </c>
      <c r="AR11" s="10">
        <f>COUNTIF(AE11:AI11,1)</f>
        <v>0</v>
      </c>
      <c r="AT11" s="10">
        <f>IF(G10="AL5",5,0)</f>
        <v>0</v>
      </c>
      <c r="AU11" s="10">
        <f>IF(G10="AL4",4,0)</f>
        <v>0</v>
      </c>
      <c r="AV11" s="10">
        <f>IF(G10="AL3",3,0)</f>
        <v>0</v>
      </c>
      <c r="AW11" s="10">
        <f>IF(G10="AL2",2,0)</f>
        <v>0</v>
      </c>
      <c r="AX11" s="10">
        <f>IF(G10="AL1",1,0)</f>
        <v>0</v>
      </c>
    </row>
    <row r="12" spans="4:69" ht="150" customHeight="1" x14ac:dyDescent="0.3">
      <c r="D12" s="4" t="s">
        <v>86</v>
      </c>
      <c r="E12" s="396" t="s">
        <v>944</v>
      </c>
      <c r="G12" s="124"/>
      <c r="H12" s="230" t="e">
        <f>VLOOKUP(G12,$BA$5:$BR$11,4)</f>
        <v>#N/A</v>
      </c>
      <c r="I12" s="125"/>
      <c r="J12" s="125"/>
      <c r="K12" s="125"/>
      <c r="L12" s="125"/>
      <c r="BB12" s="26"/>
      <c r="BC12" s="26"/>
      <c r="BD12" s="26"/>
      <c r="BE12" s="26"/>
      <c r="BF12" s="26"/>
    </row>
    <row r="13" spans="4:69" ht="150" customHeight="1" x14ac:dyDescent="0.3">
      <c r="E13" s="396"/>
      <c r="G13" s="129"/>
      <c r="H13" s="231" t="e">
        <f>VLOOKUP(G13,$BA$5:$BR$11,4)</f>
        <v>#N/A</v>
      </c>
      <c r="I13" s="127"/>
      <c r="J13" s="127"/>
      <c r="K13" s="127"/>
      <c r="L13" s="128"/>
      <c r="BB13" s="2"/>
      <c r="BC13" s="2"/>
      <c r="BD13" s="2"/>
      <c r="BE13" s="2"/>
      <c r="BF13" s="2"/>
    </row>
    <row r="14" spans="4:69" x14ac:dyDescent="0.3">
      <c r="E14" s="395" t="str">
        <f>IF(AND(I12="",J12="",K12="",L12=""),"INPUT ERROR! Please provide remarks"," ")</f>
        <v>INPUT ERROR! Please provide remarks</v>
      </c>
      <c r="F14" s="395"/>
      <c r="G14" s="395"/>
      <c r="H14" s="395"/>
      <c r="I14" s="395"/>
      <c r="J14" s="395"/>
      <c r="K14" s="395"/>
      <c r="L14" s="395"/>
      <c r="AD14" s="10" t="b">
        <f>IF(G12="",FALSE,TRUE)</f>
        <v>0</v>
      </c>
      <c r="AE14" s="10">
        <f>IF(G12="AL5",5,0)</f>
        <v>0</v>
      </c>
      <c r="AF14" s="10">
        <f>IF(G12="AL4",4,0)</f>
        <v>0</v>
      </c>
      <c r="AG14" s="10">
        <f>IF(G12="AL3",3,0)</f>
        <v>0</v>
      </c>
      <c r="AH14" s="10">
        <f>IF(G12="AL2",2,0)</f>
        <v>0</v>
      </c>
      <c r="AI14" s="10">
        <f>IF(G12="AL1",1,0)</f>
        <v>0</v>
      </c>
      <c r="AJ14" s="10" t="b">
        <f>IF(AND(K12="",L12=""),TRUE,FALSE)</f>
        <v>1</v>
      </c>
      <c r="AK14" s="10" t="b">
        <f>IF(AND(K13="",L13=""),TRUE,FALSE)</f>
        <v>1</v>
      </c>
      <c r="AL14" s="10"/>
      <c r="AM14" s="10">
        <f>COUNTIF(AE14:AI14,0)</f>
        <v>5</v>
      </c>
      <c r="AN14" s="10" t="b">
        <f>IF((E14=" "),TRUE,FALSE)</f>
        <v>0</v>
      </c>
      <c r="AO14" s="10">
        <f>COUNTIF(AE14:AI14,5)</f>
        <v>0</v>
      </c>
      <c r="AP14" s="10">
        <f>COUNTIF(AE14:AI14,4)</f>
        <v>0</v>
      </c>
      <c r="AQ14" s="10">
        <f>COUNTIF(AE14:AI14,2)</f>
        <v>0</v>
      </c>
      <c r="AR14" s="10">
        <f>COUNTIF(AE14:AI14,1)</f>
        <v>0</v>
      </c>
      <c r="AT14" s="10">
        <f>IF(G13="AL5",5,0)</f>
        <v>0</v>
      </c>
      <c r="AU14" s="10">
        <f>IF(G13="AL4",4,0)</f>
        <v>0</v>
      </c>
      <c r="AV14" s="10">
        <f>IF(G13="AL3",3,0)</f>
        <v>0</v>
      </c>
      <c r="AW14" s="10">
        <f>IF(G13="AL2",2,0)</f>
        <v>0</v>
      </c>
      <c r="AX14" s="10">
        <f>IF(G13="AL1",1,0)</f>
        <v>0</v>
      </c>
    </row>
    <row r="15" spans="4:69" ht="150" customHeight="1" x14ac:dyDescent="0.3">
      <c r="D15" s="4" t="s">
        <v>87</v>
      </c>
      <c r="E15" s="396" t="s">
        <v>945</v>
      </c>
      <c r="G15" s="124"/>
      <c r="H15" s="230" t="e">
        <f>VLOOKUP(G15,$BA$5:$BR$11,5)</f>
        <v>#N/A</v>
      </c>
      <c r="I15" s="125"/>
      <c r="J15" s="125"/>
      <c r="K15" s="125"/>
      <c r="L15" s="125"/>
    </row>
    <row r="16" spans="4:69" ht="150" customHeight="1" x14ac:dyDescent="0.3">
      <c r="E16" s="396"/>
      <c r="G16" s="129"/>
      <c r="H16" s="231" t="e">
        <f>VLOOKUP(G16,$BA$5:$BR$11,5)</f>
        <v>#N/A</v>
      </c>
      <c r="I16" s="127"/>
      <c r="J16" s="127"/>
      <c r="K16" s="127"/>
      <c r="L16" s="128"/>
    </row>
    <row r="17" spans="4:50" x14ac:dyDescent="0.3">
      <c r="E17" s="395" t="str">
        <f>IF(AND(I15="",J15="",K15="",L15=""),"INPUT ERROR! Please provide remarks"," ")</f>
        <v>INPUT ERROR! Please provide remarks</v>
      </c>
      <c r="F17" s="395"/>
      <c r="G17" s="395"/>
      <c r="H17" s="395"/>
      <c r="I17" s="395"/>
      <c r="J17" s="395"/>
      <c r="K17" s="395"/>
      <c r="L17" s="395"/>
      <c r="AD17" s="10" t="b">
        <f>IF(G15="",FALSE,TRUE)</f>
        <v>0</v>
      </c>
      <c r="AE17" s="10">
        <f>IF(G15="AL5",5,0)</f>
        <v>0</v>
      </c>
      <c r="AF17" s="10">
        <f>IF(G15="AL4",4,0)</f>
        <v>0</v>
      </c>
      <c r="AG17" s="10">
        <f>IF(G15="AL3",3,0)</f>
        <v>0</v>
      </c>
      <c r="AH17" s="10">
        <f>IF(G15="AL2",2,0)</f>
        <v>0</v>
      </c>
      <c r="AI17" s="10">
        <f>IF(G15="AL1",1,0)</f>
        <v>0</v>
      </c>
      <c r="AJ17" s="10" t="b">
        <f>IF(AND(K15="",L15=""),TRUE,FALSE)</f>
        <v>1</v>
      </c>
      <c r="AK17" s="10" t="b">
        <f>IF(AND(K16="",L16=""),TRUE,FALSE)</f>
        <v>1</v>
      </c>
      <c r="AL17" s="10"/>
      <c r="AM17" s="10">
        <f>COUNTIF(AE17:AI17,0)</f>
        <v>5</v>
      </c>
      <c r="AN17" s="10" t="b">
        <f>IF((E17=" "),TRUE,FALSE)</f>
        <v>0</v>
      </c>
      <c r="AO17" s="10">
        <f>COUNTIF(AE17:AI17,5)</f>
        <v>0</v>
      </c>
      <c r="AP17" s="10">
        <f>COUNTIF(AE17:AI17,4)</f>
        <v>0</v>
      </c>
      <c r="AQ17" s="10">
        <f>COUNTIF(AE17:AI17,2)</f>
        <v>0</v>
      </c>
      <c r="AR17" s="10">
        <f>COUNTIF(AE17:AI17,1)</f>
        <v>0</v>
      </c>
      <c r="AT17" s="10">
        <f>IF(G16="AL5",5,0)</f>
        <v>0</v>
      </c>
      <c r="AU17" s="10">
        <f>IF(G16="AL4",4,0)</f>
        <v>0</v>
      </c>
      <c r="AV17" s="10">
        <f>IF(G16="AL3",3,0)</f>
        <v>0</v>
      </c>
      <c r="AW17" s="10">
        <f>IF(G16="AL2",2,0)</f>
        <v>0</v>
      </c>
      <c r="AX17" s="10">
        <f>IF(G16="AL1",1,0)</f>
        <v>0</v>
      </c>
    </row>
    <row r="18" spans="4:50" ht="150" customHeight="1" x14ac:dyDescent="0.3">
      <c r="D18" s="4" t="s">
        <v>88</v>
      </c>
      <c r="E18" s="396" t="s">
        <v>946</v>
      </c>
      <c r="G18" s="124"/>
      <c r="H18" s="230" t="e">
        <f>VLOOKUP(G18,$BA$5:$BR$11,6)</f>
        <v>#N/A</v>
      </c>
      <c r="I18" s="125"/>
      <c r="J18" s="125"/>
      <c r="K18" s="125"/>
      <c r="L18" s="125"/>
    </row>
    <row r="19" spans="4:50" ht="150" customHeight="1" x14ac:dyDescent="0.3">
      <c r="E19" s="396"/>
      <c r="G19" s="129"/>
      <c r="H19" s="231" t="e">
        <f>VLOOKUP(G19,$BA$5:$BR$11,6)</f>
        <v>#N/A</v>
      </c>
      <c r="I19" s="127"/>
      <c r="J19" s="127"/>
      <c r="K19" s="127"/>
      <c r="L19" s="128"/>
    </row>
    <row r="20" spans="4:50" x14ac:dyDescent="0.3">
      <c r="E20" s="395" t="str">
        <f>IF(AND(I18="",J18="",K18="",L18=""),"INPUT ERROR! Please provide remarks"," ")</f>
        <v>INPUT ERROR! Please provide remarks</v>
      </c>
      <c r="F20" s="395"/>
      <c r="G20" s="395"/>
      <c r="H20" s="395"/>
      <c r="I20" s="395"/>
      <c r="J20" s="395"/>
      <c r="K20" s="395"/>
      <c r="L20" s="395"/>
      <c r="AC20" t="b">
        <f>IF(G18="",FALSE,TRUE)</f>
        <v>0</v>
      </c>
      <c r="AD20" s="10" t="b">
        <f>AC20</f>
        <v>0</v>
      </c>
      <c r="AE20" s="10">
        <f>IF(G18="AL5",5,0)</f>
        <v>0</v>
      </c>
      <c r="AF20" s="10">
        <f>IF(G18="AL4",4,0)</f>
        <v>0</v>
      </c>
      <c r="AG20" s="10">
        <f>IF(G18="AL3",3,0)</f>
        <v>0</v>
      </c>
      <c r="AH20" s="10">
        <f>IF(G18="AL2",2,0)</f>
        <v>0</v>
      </c>
      <c r="AI20" s="10">
        <f>IF(G18="AL1",1,0)</f>
        <v>0</v>
      </c>
      <c r="AJ20" s="10" t="b">
        <f>IF(AND(K18="",L18=""),TRUE,FALSE)</f>
        <v>1</v>
      </c>
      <c r="AK20" s="10" t="b">
        <f>IF(AND(K19="",L19=""),TRUE,FALSE)</f>
        <v>1</v>
      </c>
      <c r="AL20" s="10"/>
      <c r="AM20" s="10">
        <f>COUNTIF(AE20:AI20,0)</f>
        <v>5</v>
      </c>
      <c r="AN20" s="10" t="b">
        <f>IF((E20=" "),TRUE,FALSE)</f>
        <v>0</v>
      </c>
      <c r="AO20" s="10">
        <f>COUNTIF(AE20:AI20,5)</f>
        <v>0</v>
      </c>
      <c r="AP20" s="10">
        <f>COUNTIF(AE20:AI20,4)</f>
        <v>0</v>
      </c>
      <c r="AQ20" s="10">
        <f>COUNTIF(AE20:AI20,2)</f>
        <v>0</v>
      </c>
      <c r="AR20" s="10">
        <f>COUNTIF(AE20:AI20,1)</f>
        <v>0</v>
      </c>
      <c r="AT20" s="10">
        <f>IF(G19="AL5",5,0)</f>
        <v>0</v>
      </c>
      <c r="AU20" s="10">
        <f>IF(G19="AL4",4,0)</f>
        <v>0</v>
      </c>
      <c r="AV20" s="10">
        <f>IF(G19="AL3",3,0)</f>
        <v>0</v>
      </c>
      <c r="AW20" s="10">
        <f>IF(G19="AL2",2,0)</f>
        <v>0</v>
      </c>
      <c r="AX20" s="10">
        <f>IF(G19="AL1",1,0)</f>
        <v>0</v>
      </c>
    </row>
    <row r="21" spans="4:50" ht="150" customHeight="1" x14ac:dyDescent="0.3">
      <c r="D21" s="4" t="s">
        <v>89</v>
      </c>
      <c r="E21" s="396" t="s">
        <v>947</v>
      </c>
      <c r="G21" s="124"/>
      <c r="H21" s="230" t="e">
        <f>VLOOKUP(G21,$BA$5:$BR$11,7)</f>
        <v>#N/A</v>
      </c>
      <c r="I21" s="125"/>
      <c r="J21" s="125"/>
      <c r="K21" s="125"/>
      <c r="L21" s="125"/>
      <c r="AD21" s="10"/>
      <c r="AE21" s="10"/>
      <c r="AF21" s="10"/>
      <c r="AG21" s="10"/>
      <c r="AH21" s="10"/>
      <c r="AI21" s="10"/>
      <c r="AJ21" s="10"/>
      <c r="AK21" s="10"/>
      <c r="AL21" s="10"/>
      <c r="AM21" s="10"/>
      <c r="AN21" s="10"/>
      <c r="AO21" s="10"/>
      <c r="AP21" s="10"/>
      <c r="AQ21" s="10"/>
      <c r="AR21" s="10"/>
      <c r="AT21" s="10"/>
      <c r="AU21" s="10"/>
      <c r="AV21" s="10"/>
      <c r="AW21" s="10"/>
      <c r="AX21" s="10"/>
    </row>
    <row r="22" spans="4:50" ht="150" customHeight="1" x14ac:dyDescent="0.3">
      <c r="E22" s="396"/>
      <c r="G22" s="129"/>
      <c r="H22" s="231" t="e">
        <f>VLOOKUP(G22,$BA$5:$BR$11,7)</f>
        <v>#N/A</v>
      </c>
      <c r="I22" s="127"/>
      <c r="J22" s="127"/>
      <c r="K22" s="127"/>
      <c r="L22" s="128"/>
      <c r="AD22" s="10"/>
      <c r="AE22" s="10"/>
      <c r="AF22" s="10"/>
      <c r="AG22" s="10"/>
      <c r="AH22" s="10"/>
      <c r="AI22" s="10"/>
      <c r="AJ22" s="10"/>
      <c r="AK22" s="10"/>
      <c r="AL22" s="10"/>
      <c r="AM22" s="10"/>
      <c r="AN22" s="10"/>
      <c r="AO22" s="10"/>
      <c r="AP22" s="10"/>
      <c r="AQ22" s="10"/>
      <c r="AR22" s="10"/>
      <c r="AT22" s="10"/>
      <c r="AU22" s="10"/>
      <c r="AV22" s="10"/>
      <c r="AW22" s="10"/>
      <c r="AX22" s="10"/>
    </row>
    <row r="23" spans="4:50" x14ac:dyDescent="0.3">
      <c r="E23" s="395" t="str">
        <f>IF(AND(I21="",J21="",K21="",L21=""),"INPUT ERROR! Please provide remarks"," ")</f>
        <v>INPUT ERROR! Please provide remarks</v>
      </c>
      <c r="F23" s="395"/>
      <c r="G23" s="395"/>
      <c r="H23" s="395"/>
      <c r="I23" s="395"/>
      <c r="J23" s="395"/>
      <c r="K23" s="395"/>
      <c r="L23" s="395"/>
      <c r="AD23" s="10" t="b">
        <f>IF(G21="",FALSE,TRUE)</f>
        <v>0</v>
      </c>
      <c r="AE23" s="10">
        <f>IF(G21="AL5",5,0)</f>
        <v>0</v>
      </c>
      <c r="AF23" s="10">
        <f>IF(G21="AL4",4,0)</f>
        <v>0</v>
      </c>
      <c r="AG23" s="10">
        <f>IF(G21="AL3",3,0)</f>
        <v>0</v>
      </c>
      <c r="AH23" s="10">
        <f>IF(G21="AL2",2,0)</f>
        <v>0</v>
      </c>
      <c r="AI23" s="10">
        <f>IF(G21="AL1",1,0)</f>
        <v>0</v>
      </c>
      <c r="AJ23" s="10" t="b">
        <f>IF(AND(K21="",L21=""),TRUE,FALSE)</f>
        <v>1</v>
      </c>
      <c r="AK23" s="10" t="b">
        <f>IF(AND(K22="",L22=""),TRUE,FALSE)</f>
        <v>1</v>
      </c>
      <c r="AL23" s="10"/>
      <c r="AM23" s="10">
        <f>COUNTIF(AE23:AI23,0)</f>
        <v>5</v>
      </c>
      <c r="AN23" s="10" t="b">
        <f>IF((E23=" "),TRUE,FALSE)</f>
        <v>0</v>
      </c>
      <c r="AO23" s="10">
        <f>COUNTIF(AE23:AI23,5)</f>
        <v>0</v>
      </c>
      <c r="AP23" s="10">
        <f>COUNTIF(AE23:AI23,4)</f>
        <v>0</v>
      </c>
      <c r="AQ23" s="10">
        <f>COUNTIF(AE23:AI23,2)</f>
        <v>0</v>
      </c>
      <c r="AR23" s="10">
        <f>COUNTIF(AE23:AI23,1)</f>
        <v>0</v>
      </c>
      <c r="AT23" s="10">
        <f>IF(G22="AL5",5,0)</f>
        <v>0</v>
      </c>
      <c r="AU23" s="10">
        <f>IF(G22="AL4",4,0)</f>
        <v>0</v>
      </c>
      <c r="AV23" s="10">
        <f>IF(G22="AL3",3,0)</f>
        <v>0</v>
      </c>
      <c r="AW23" s="10">
        <f>IF(G22="AL2",2,0)</f>
        <v>0</v>
      </c>
      <c r="AX23" s="10">
        <f>IF(G22="AL1",1,0)</f>
        <v>0</v>
      </c>
    </row>
    <row r="24" spans="4:50" x14ac:dyDescent="0.3">
      <c r="L24" s="123"/>
      <c r="AD24" s="10"/>
      <c r="AE24" s="10"/>
      <c r="AF24" s="10"/>
      <c r="AG24" s="10"/>
      <c r="AH24" s="10"/>
      <c r="AI24" s="10"/>
      <c r="AJ24" s="10"/>
      <c r="AK24" s="10"/>
      <c r="AL24" s="10"/>
      <c r="AM24" s="10"/>
      <c r="AN24" s="10"/>
      <c r="AO24" s="10"/>
      <c r="AP24" s="10"/>
      <c r="AQ24" s="10"/>
      <c r="AR24" s="10"/>
      <c r="AT24" s="10"/>
      <c r="AU24" s="10"/>
      <c r="AV24" s="10"/>
      <c r="AW24" s="10"/>
      <c r="AX24" s="10"/>
    </row>
    <row r="25" spans="4:50" ht="84.9" customHeight="1" x14ac:dyDescent="0.3">
      <c r="D25" s="108">
        <v>6.2</v>
      </c>
      <c r="E25" s="109" t="s">
        <v>90</v>
      </c>
      <c r="G25" s="98" t="s">
        <v>767</v>
      </c>
      <c r="H25" s="64" t="s">
        <v>395</v>
      </c>
      <c r="I25" s="64" t="s">
        <v>888</v>
      </c>
      <c r="J25" s="64" t="s">
        <v>887</v>
      </c>
      <c r="K25" s="64" t="s">
        <v>889</v>
      </c>
      <c r="L25" s="64" t="s">
        <v>797</v>
      </c>
      <c r="AD25" s="10"/>
      <c r="AE25" s="10"/>
      <c r="AF25" s="10"/>
      <c r="AG25" s="10"/>
      <c r="AH25" s="10"/>
      <c r="AI25" s="10"/>
      <c r="AJ25" s="10"/>
      <c r="AK25" s="10"/>
      <c r="AL25" s="10"/>
      <c r="AM25" s="10"/>
      <c r="AN25" s="10"/>
      <c r="AO25" s="10"/>
      <c r="AP25" s="10"/>
      <c r="AQ25" s="10"/>
      <c r="AR25" s="10"/>
      <c r="AT25" s="10"/>
      <c r="AU25" s="10"/>
      <c r="AV25" s="10"/>
      <c r="AW25" s="10"/>
      <c r="AX25" s="10"/>
    </row>
    <row r="26" spans="4:50" ht="150" customHeight="1" x14ac:dyDescent="0.3">
      <c r="D26" s="4" t="s">
        <v>91</v>
      </c>
      <c r="E26" s="397" t="s">
        <v>948</v>
      </c>
      <c r="G26" s="124"/>
      <c r="H26" s="230" t="e">
        <f>VLOOKUP(G26,$BA$5:$BR$11,8)</f>
        <v>#N/A</v>
      </c>
      <c r="I26" s="125"/>
      <c r="J26" s="125"/>
      <c r="K26" s="125"/>
      <c r="L26" s="125"/>
      <c r="AD26" s="10"/>
      <c r="AE26" s="10"/>
      <c r="AF26" s="10"/>
      <c r="AG26" s="10"/>
      <c r="AH26" s="10"/>
      <c r="AI26" s="10"/>
      <c r="AJ26" s="10"/>
      <c r="AK26" s="10"/>
      <c r="AL26" s="10"/>
      <c r="AM26" s="10"/>
      <c r="AN26" s="10"/>
      <c r="AO26" s="10"/>
      <c r="AP26" s="10"/>
      <c r="AQ26" s="10"/>
      <c r="AR26" s="10"/>
      <c r="AT26" s="10"/>
      <c r="AU26" s="10"/>
      <c r="AV26" s="10"/>
      <c r="AW26" s="10"/>
      <c r="AX26" s="10"/>
    </row>
    <row r="27" spans="4:50" ht="150" customHeight="1" x14ac:dyDescent="0.3">
      <c r="E27" s="396"/>
      <c r="G27" s="129"/>
      <c r="H27" s="231" t="e">
        <f>VLOOKUP(G27,$BA$5:$BR$11,8)</f>
        <v>#N/A</v>
      </c>
      <c r="I27" s="127"/>
      <c r="J27" s="127"/>
      <c r="K27" s="127"/>
      <c r="L27" s="128"/>
      <c r="AD27" s="10"/>
      <c r="AE27" s="10"/>
      <c r="AF27" s="10"/>
      <c r="AG27" s="10"/>
      <c r="AH27" s="10"/>
      <c r="AI27" s="10"/>
      <c r="AJ27" s="10"/>
      <c r="AK27" s="10"/>
      <c r="AL27" s="10"/>
      <c r="AM27" s="10"/>
      <c r="AN27" s="10"/>
      <c r="AO27" s="10"/>
      <c r="AP27" s="10"/>
      <c r="AQ27" s="10"/>
      <c r="AR27" s="10"/>
      <c r="AT27" s="10"/>
      <c r="AU27" s="10"/>
      <c r="AV27" s="10"/>
      <c r="AW27" s="10"/>
      <c r="AX27" s="10"/>
    </row>
    <row r="28" spans="4:50" x14ac:dyDescent="0.3">
      <c r="E28" s="395" t="str">
        <f>IF(AND(I26="",J26="",K26="",L26=""),"INPUT ERROR! Please provide remarks"," ")</f>
        <v>INPUT ERROR! Please provide remarks</v>
      </c>
      <c r="F28" s="395"/>
      <c r="G28" s="395"/>
      <c r="H28" s="395"/>
      <c r="I28" s="395"/>
      <c r="J28" s="395"/>
      <c r="K28" s="395"/>
      <c r="L28" s="395"/>
      <c r="AD28" s="10" t="b">
        <f>IF(G26="",FALSE,TRUE)</f>
        <v>0</v>
      </c>
      <c r="AE28" s="10">
        <f>IF(G26="AL5",5,0)</f>
        <v>0</v>
      </c>
      <c r="AF28" s="10">
        <f>IF(G26="AL4",4,0)</f>
        <v>0</v>
      </c>
      <c r="AG28" s="10">
        <f>IF(G26="AL3",3,0)</f>
        <v>0</v>
      </c>
      <c r="AH28" s="10">
        <f>IF(G26="AL2",2,0)</f>
        <v>0</v>
      </c>
      <c r="AI28" s="10">
        <f>IF(G26="AL1",1,0)</f>
        <v>0</v>
      </c>
      <c r="AJ28" s="10" t="b">
        <f>IF(AND(K26="",L26=""),TRUE,FALSE)</f>
        <v>1</v>
      </c>
      <c r="AK28" s="10" t="b">
        <f>IF(AND(K27="",L27=""),TRUE,FALSE)</f>
        <v>1</v>
      </c>
      <c r="AL28" s="10"/>
      <c r="AM28" s="10">
        <f>COUNTIF(AE28:AI28,0)</f>
        <v>5</v>
      </c>
      <c r="AN28" s="10" t="b">
        <f>IF((E28=" "),TRUE,FALSE)</f>
        <v>0</v>
      </c>
      <c r="AO28" s="10">
        <f>COUNTIF(AE28:AI28,5)</f>
        <v>0</v>
      </c>
      <c r="AP28" s="10">
        <f>COUNTIF(AE28:AI28,4)</f>
        <v>0</v>
      </c>
      <c r="AQ28" s="10">
        <f>COUNTIF(AE28:AI28,2)</f>
        <v>0</v>
      </c>
      <c r="AR28" s="10">
        <f>COUNTIF(AE28:AI28,1)</f>
        <v>0</v>
      </c>
      <c r="AT28" s="10">
        <f>IF(G27="AL5",5,0)</f>
        <v>0</v>
      </c>
      <c r="AU28" s="10">
        <f>IF(G27="AL4",4,0)</f>
        <v>0</v>
      </c>
      <c r="AV28" s="10">
        <f>IF(G27="AL3",3,0)</f>
        <v>0</v>
      </c>
      <c r="AW28" s="10">
        <f>IF(G27="AL2",2,0)</f>
        <v>0</v>
      </c>
      <c r="AX28" s="10">
        <f>IF(G27="AL1",1,0)</f>
        <v>0</v>
      </c>
    </row>
    <row r="29" spans="4:50" ht="150" customHeight="1" x14ac:dyDescent="0.3">
      <c r="D29" s="4" t="s">
        <v>93</v>
      </c>
      <c r="E29" s="396" t="s">
        <v>1000</v>
      </c>
      <c r="G29" s="124"/>
      <c r="H29" s="230" t="e">
        <f>VLOOKUP(G29,$BA$5:$BR$11,9)</f>
        <v>#N/A</v>
      </c>
      <c r="I29" s="125"/>
      <c r="J29" s="125"/>
      <c r="K29" s="125"/>
      <c r="L29" s="125"/>
      <c r="AD29" s="10"/>
      <c r="AE29" s="10"/>
      <c r="AF29" s="10"/>
      <c r="AG29" s="10"/>
      <c r="AH29" s="10"/>
      <c r="AI29" s="10"/>
      <c r="AJ29" s="10"/>
      <c r="AK29" s="10"/>
      <c r="AL29" s="10"/>
      <c r="AM29" s="10"/>
      <c r="AN29" s="10"/>
      <c r="AO29" s="10"/>
      <c r="AP29" s="10"/>
      <c r="AQ29" s="10"/>
      <c r="AR29" s="10"/>
      <c r="AT29" s="10"/>
      <c r="AU29" s="10"/>
      <c r="AV29" s="10"/>
      <c r="AW29" s="10"/>
      <c r="AX29" s="10"/>
    </row>
    <row r="30" spans="4:50" ht="150" customHeight="1" x14ac:dyDescent="0.3">
      <c r="E30" s="396"/>
      <c r="G30" s="129"/>
      <c r="H30" s="231" t="e">
        <f>VLOOKUP(G30,$BA$5:$BR$11,9)</f>
        <v>#N/A</v>
      </c>
      <c r="I30" s="127"/>
      <c r="J30" s="127"/>
      <c r="K30" s="127"/>
      <c r="L30" s="128"/>
      <c r="AD30" s="10"/>
      <c r="AE30" s="10"/>
      <c r="AF30" s="10"/>
      <c r="AG30" s="10"/>
      <c r="AH30" s="10"/>
      <c r="AI30" s="10"/>
      <c r="AJ30" s="10"/>
      <c r="AK30" s="10"/>
      <c r="AL30" s="10"/>
      <c r="AM30" s="10"/>
      <c r="AN30" s="10"/>
      <c r="AO30" s="10"/>
      <c r="AP30" s="10"/>
      <c r="AQ30" s="10"/>
      <c r="AR30" s="10"/>
      <c r="AT30" s="10"/>
      <c r="AU30" s="10"/>
      <c r="AV30" s="10"/>
      <c r="AW30" s="10"/>
      <c r="AX30" s="10"/>
    </row>
    <row r="31" spans="4:50" x14ac:dyDescent="0.3">
      <c r="E31" s="395" t="str">
        <f>IF(AND(I29="",J29="",K29="",L29=""),"INPUT ERROR! Please provide remarks"," ")</f>
        <v>INPUT ERROR! Please provide remarks</v>
      </c>
      <c r="F31" s="395"/>
      <c r="G31" s="395"/>
      <c r="H31" s="395"/>
      <c r="I31" s="395"/>
      <c r="J31" s="395"/>
      <c r="K31" s="395"/>
      <c r="L31" s="395"/>
      <c r="AD31" s="10" t="b">
        <f>IF(G29="",FALSE,TRUE)</f>
        <v>0</v>
      </c>
      <c r="AE31" s="10">
        <f>IF(G29="AL5",5,0)</f>
        <v>0</v>
      </c>
      <c r="AF31" s="10">
        <f>IF(G29="AL4",4,0)</f>
        <v>0</v>
      </c>
      <c r="AG31" s="10">
        <f>IF(G29="AL3",3,0)</f>
        <v>0</v>
      </c>
      <c r="AH31" s="10">
        <f>IF(G29="AL2",2,0)</f>
        <v>0</v>
      </c>
      <c r="AI31" s="10">
        <f>IF(G29="AL1",1,0)</f>
        <v>0</v>
      </c>
      <c r="AJ31" s="10" t="b">
        <f>IF(AND(K29="",L29=""),TRUE,FALSE)</f>
        <v>1</v>
      </c>
      <c r="AK31" s="10" t="b">
        <f>IF(AND(K30="",L30=""),TRUE,FALSE)</f>
        <v>1</v>
      </c>
      <c r="AL31" s="10"/>
      <c r="AM31" s="10">
        <f>COUNTIF(AE31:AI31,0)</f>
        <v>5</v>
      </c>
      <c r="AN31" s="10" t="b">
        <f>IF((E31=" "),TRUE,FALSE)</f>
        <v>0</v>
      </c>
      <c r="AO31" s="10">
        <f>COUNTIF(AE31:AI31,5)</f>
        <v>0</v>
      </c>
      <c r="AP31" s="10">
        <f>COUNTIF(AE31:AI31,4)</f>
        <v>0</v>
      </c>
      <c r="AQ31" s="10">
        <f>COUNTIF(AE31:AI31,2)</f>
        <v>0</v>
      </c>
      <c r="AR31" s="10">
        <f>COUNTIF(AE31:AI31,1)</f>
        <v>0</v>
      </c>
      <c r="AT31" s="10">
        <f>IF(G30="AL5",5,0)</f>
        <v>0</v>
      </c>
      <c r="AU31" s="10">
        <f>IF(G30="AL4",4,0)</f>
        <v>0</v>
      </c>
      <c r="AV31" s="10">
        <f>IF(G30="AL3",3,0)</f>
        <v>0</v>
      </c>
      <c r="AW31" s="10">
        <f>IF(G30="AL2",2,0)</f>
        <v>0</v>
      </c>
      <c r="AX31" s="10">
        <f>IF(G30="AL1",1,0)</f>
        <v>0</v>
      </c>
    </row>
    <row r="32" spans="4:50" ht="150" customHeight="1" x14ac:dyDescent="0.3">
      <c r="D32" s="4" t="s">
        <v>92</v>
      </c>
      <c r="E32" s="396" t="s">
        <v>949</v>
      </c>
      <c r="G32" s="124"/>
      <c r="H32" s="230" t="e">
        <f>VLOOKUP(G32,$BA$5:$BR$11,10)</f>
        <v>#N/A</v>
      </c>
      <c r="I32" s="125"/>
      <c r="J32" s="125"/>
      <c r="K32" s="125"/>
      <c r="L32" s="125"/>
      <c r="AD32" s="10"/>
      <c r="AE32" s="10"/>
      <c r="AF32" s="10"/>
      <c r="AG32" s="10"/>
      <c r="AH32" s="10"/>
      <c r="AI32" s="10"/>
      <c r="AJ32" s="10"/>
      <c r="AK32" s="10"/>
      <c r="AL32" s="10"/>
      <c r="AM32" s="10"/>
      <c r="AN32" s="10"/>
      <c r="AO32" s="10"/>
      <c r="AP32" s="10"/>
      <c r="AQ32" s="10"/>
      <c r="AR32" s="10"/>
      <c r="AT32" s="10"/>
      <c r="AU32" s="10"/>
      <c r="AV32" s="10"/>
      <c r="AW32" s="10"/>
      <c r="AX32" s="10"/>
    </row>
    <row r="33" spans="4:50" ht="150" customHeight="1" x14ac:dyDescent="0.3">
      <c r="E33" s="396"/>
      <c r="G33" s="129"/>
      <c r="H33" s="231" t="e">
        <f>VLOOKUP(G33,$BA$5:$BR$11,10)</f>
        <v>#N/A</v>
      </c>
      <c r="I33" s="127"/>
      <c r="J33" s="127"/>
      <c r="K33" s="127"/>
      <c r="L33" s="128"/>
      <c r="AD33" s="10"/>
      <c r="AE33" s="10"/>
      <c r="AF33" s="10"/>
      <c r="AG33" s="10"/>
      <c r="AH33" s="10"/>
      <c r="AI33" s="10"/>
      <c r="AJ33" s="10"/>
      <c r="AK33" s="10"/>
      <c r="AL33" s="10"/>
      <c r="AM33" s="10"/>
      <c r="AN33" s="10"/>
      <c r="AO33" s="10"/>
      <c r="AP33" s="10"/>
      <c r="AQ33" s="10"/>
      <c r="AR33" s="10"/>
      <c r="AT33" s="10"/>
      <c r="AU33" s="10"/>
      <c r="AV33" s="10"/>
      <c r="AW33" s="10"/>
      <c r="AX33" s="10"/>
    </row>
    <row r="34" spans="4:50" x14ac:dyDescent="0.3">
      <c r="E34" s="395" t="str">
        <f>IF(AND(I32="",J32="",K32="",L32=""),"INPUT ERROR! Please provide remarks"," ")</f>
        <v>INPUT ERROR! Please provide remarks</v>
      </c>
      <c r="F34" s="395"/>
      <c r="G34" s="395"/>
      <c r="H34" s="395"/>
      <c r="I34" s="395"/>
      <c r="J34" s="395"/>
      <c r="K34" s="395"/>
      <c r="L34" s="395"/>
      <c r="AD34" s="10" t="b">
        <f>IF(G32="",FALSE,TRUE)</f>
        <v>0</v>
      </c>
      <c r="AE34" s="10">
        <f>IF(G32="AL5",5,0)</f>
        <v>0</v>
      </c>
      <c r="AF34" s="10">
        <f>IF(G32="AL4",4,0)</f>
        <v>0</v>
      </c>
      <c r="AG34" s="10">
        <f>IF(G32="AL3",3,0)</f>
        <v>0</v>
      </c>
      <c r="AH34" s="10">
        <f>IF(G32="AL2",2,0)</f>
        <v>0</v>
      </c>
      <c r="AI34" s="10">
        <f>IF(G32="AL1",1,0)</f>
        <v>0</v>
      </c>
      <c r="AJ34" s="10" t="b">
        <f>IF(AND(K32="",L32=""),TRUE,FALSE)</f>
        <v>1</v>
      </c>
      <c r="AK34" s="10" t="b">
        <f>IF(AND(K33="",L33=""),TRUE,FALSE)</f>
        <v>1</v>
      </c>
      <c r="AL34" s="10"/>
      <c r="AM34" s="10">
        <f>COUNTIF(AE34:AI34,0)</f>
        <v>5</v>
      </c>
      <c r="AN34" s="10" t="b">
        <f>IF((E34=" "),TRUE,FALSE)</f>
        <v>0</v>
      </c>
      <c r="AO34" s="10">
        <f>COUNTIF(AE34:AI34,5)</f>
        <v>0</v>
      </c>
      <c r="AP34" s="10">
        <f>COUNTIF(AE34:AI34,4)</f>
        <v>0</v>
      </c>
      <c r="AQ34" s="10">
        <f>COUNTIF(AE34:AI34,2)</f>
        <v>0</v>
      </c>
      <c r="AR34" s="10">
        <f>COUNTIF(AE34:AI34,1)</f>
        <v>0</v>
      </c>
      <c r="AT34" s="10">
        <f>IF(G33="AL5",5,0)</f>
        <v>0</v>
      </c>
      <c r="AU34" s="10">
        <f>IF(G33="AL4",4,0)</f>
        <v>0</v>
      </c>
      <c r="AV34" s="10">
        <f>IF(G33="AL3",3,0)</f>
        <v>0</v>
      </c>
      <c r="AW34" s="10">
        <f>IF(G33="AL2",2,0)</f>
        <v>0</v>
      </c>
      <c r="AX34" s="10">
        <f>IF(G33="AL1",1,0)</f>
        <v>0</v>
      </c>
    </row>
    <row r="35" spans="4:50" x14ac:dyDescent="0.3">
      <c r="AD35" s="10"/>
      <c r="AE35" s="10"/>
      <c r="AF35" s="10"/>
      <c r="AG35" s="10"/>
      <c r="AH35" s="10"/>
      <c r="AI35" s="10"/>
      <c r="AJ35" s="10"/>
      <c r="AK35" s="10"/>
      <c r="AL35" s="10"/>
      <c r="AM35" s="10"/>
      <c r="AN35" s="10"/>
      <c r="AO35" s="10"/>
      <c r="AP35" s="10"/>
      <c r="AQ35" s="10"/>
      <c r="AR35" s="10"/>
      <c r="AT35" s="10"/>
      <c r="AU35" s="10"/>
      <c r="AV35" s="10"/>
      <c r="AW35" s="10"/>
      <c r="AX35" s="10"/>
    </row>
    <row r="36" spans="4:50" ht="84.9" customHeight="1" x14ac:dyDescent="0.3">
      <c r="D36" s="108">
        <v>6.3</v>
      </c>
      <c r="E36" s="109" t="s">
        <v>94</v>
      </c>
      <c r="G36" s="98" t="s">
        <v>767</v>
      </c>
      <c r="H36" s="64" t="s">
        <v>395</v>
      </c>
      <c r="I36" s="64" t="s">
        <v>888</v>
      </c>
      <c r="J36" s="64" t="s">
        <v>887</v>
      </c>
      <c r="K36" s="64" t="s">
        <v>889</v>
      </c>
      <c r="L36" s="64" t="s">
        <v>797</v>
      </c>
      <c r="AD36" s="10"/>
      <c r="AE36" s="10"/>
      <c r="AF36" s="10"/>
      <c r="AG36" s="10"/>
      <c r="AH36" s="10"/>
      <c r="AI36" s="10"/>
      <c r="AJ36" s="10"/>
      <c r="AK36" s="10"/>
      <c r="AL36" s="10"/>
      <c r="AM36" s="10"/>
      <c r="AN36" s="10"/>
      <c r="AO36" s="10"/>
      <c r="AP36" s="10"/>
      <c r="AQ36" s="10"/>
      <c r="AR36" s="10"/>
      <c r="AT36" s="10"/>
      <c r="AU36" s="10"/>
      <c r="AV36" s="10"/>
      <c r="AW36" s="10"/>
      <c r="AX36" s="10"/>
    </row>
    <row r="37" spans="4:50" ht="150" customHeight="1" x14ac:dyDescent="0.3">
      <c r="D37" s="4" t="s">
        <v>95</v>
      </c>
      <c r="E37" s="397" t="s">
        <v>950</v>
      </c>
      <c r="G37" s="124"/>
      <c r="H37" s="230" t="e">
        <f>VLOOKUP(G37,$BA$5:$BR$11,11)</f>
        <v>#N/A</v>
      </c>
      <c r="I37" s="125"/>
      <c r="J37" s="125"/>
      <c r="K37" s="125"/>
      <c r="L37" s="125"/>
      <c r="AD37" s="10"/>
      <c r="AE37" s="10"/>
      <c r="AF37" s="10"/>
      <c r="AG37" s="10"/>
      <c r="AH37" s="10"/>
      <c r="AI37" s="10"/>
      <c r="AJ37" s="10"/>
      <c r="AK37" s="10"/>
      <c r="AL37" s="10"/>
      <c r="AM37" s="10"/>
      <c r="AN37" s="10"/>
      <c r="AO37" s="10"/>
      <c r="AP37" s="10"/>
      <c r="AQ37" s="10"/>
      <c r="AR37" s="10"/>
      <c r="AT37" s="10"/>
      <c r="AU37" s="10"/>
      <c r="AV37" s="10"/>
      <c r="AW37" s="10"/>
      <c r="AX37" s="10"/>
    </row>
    <row r="38" spans="4:50" ht="150" customHeight="1" x14ac:dyDescent="0.3">
      <c r="E38" s="396"/>
      <c r="G38" s="129"/>
      <c r="H38" s="231" t="e">
        <f>VLOOKUP(G38,$BA$5:$BR$11,11)</f>
        <v>#N/A</v>
      </c>
      <c r="I38" s="127"/>
      <c r="J38" s="127"/>
      <c r="K38" s="127"/>
      <c r="L38" s="128"/>
      <c r="AD38" s="10"/>
      <c r="AE38" s="10"/>
      <c r="AF38" s="10"/>
      <c r="AG38" s="10"/>
      <c r="AH38" s="10"/>
      <c r="AI38" s="10"/>
      <c r="AJ38" s="10"/>
      <c r="AK38" s="10"/>
      <c r="AL38" s="10"/>
      <c r="AM38" s="10"/>
      <c r="AN38" s="10"/>
      <c r="AO38" s="10"/>
      <c r="AP38" s="10"/>
      <c r="AQ38" s="10"/>
      <c r="AR38" s="10"/>
      <c r="AT38" s="10"/>
      <c r="AU38" s="10"/>
      <c r="AV38" s="10"/>
      <c r="AW38" s="10"/>
      <c r="AX38" s="10"/>
    </row>
    <row r="39" spans="4:50" x14ac:dyDescent="0.3">
      <c r="E39" s="395" t="str">
        <f>IF(AND(I37="",J37="",K37="",L37=""),"INPUT ERROR! Please provide remarks"," ")</f>
        <v>INPUT ERROR! Please provide remarks</v>
      </c>
      <c r="F39" s="395"/>
      <c r="G39" s="395"/>
      <c r="H39" s="395"/>
      <c r="I39" s="395"/>
      <c r="J39" s="395"/>
      <c r="K39" s="395"/>
      <c r="L39" s="395"/>
      <c r="AD39" s="10" t="b">
        <f>IF(G37="",FALSE,TRUE)</f>
        <v>0</v>
      </c>
      <c r="AE39" s="10">
        <f>IF(G37="AL5",5,0)</f>
        <v>0</v>
      </c>
      <c r="AF39" s="10">
        <f>IF(G37="AL4",4,0)</f>
        <v>0</v>
      </c>
      <c r="AG39" s="10">
        <f>IF(G37="AL3",3,0)</f>
        <v>0</v>
      </c>
      <c r="AH39" s="10">
        <f>IF(G37="AL2",2,0)</f>
        <v>0</v>
      </c>
      <c r="AI39" s="10">
        <f>IF(G37="AL1",1,0)</f>
        <v>0</v>
      </c>
      <c r="AJ39" s="10" t="b">
        <f>IF(AND(K37="",L37=""),TRUE,FALSE)</f>
        <v>1</v>
      </c>
      <c r="AK39" s="10" t="b">
        <f>IF(AND(K38="",L38=""),TRUE,FALSE)</f>
        <v>1</v>
      </c>
      <c r="AL39" s="10"/>
      <c r="AM39" s="10">
        <f>COUNTIF(AE39:AI39,0)</f>
        <v>5</v>
      </c>
      <c r="AN39" s="10" t="b">
        <f>IF((E39=" "),TRUE,FALSE)</f>
        <v>0</v>
      </c>
      <c r="AO39" s="10">
        <f>COUNTIF(AE39:AI39,5)</f>
        <v>0</v>
      </c>
      <c r="AP39" s="10">
        <f>COUNTIF(AE39:AI39,4)</f>
        <v>0</v>
      </c>
      <c r="AQ39" s="10">
        <f>COUNTIF(AE39:AI39,2)</f>
        <v>0</v>
      </c>
      <c r="AR39" s="10">
        <f>COUNTIF(AE39:AI39,1)</f>
        <v>0</v>
      </c>
      <c r="AT39" s="10">
        <f>IF(G38="AL5",5,0)</f>
        <v>0</v>
      </c>
      <c r="AU39" s="10">
        <f>IF(G38="AL4",4,0)</f>
        <v>0</v>
      </c>
      <c r="AV39" s="10">
        <f>IF(G38="AL3",3,0)</f>
        <v>0</v>
      </c>
      <c r="AW39" s="10">
        <f>IF(G38="AL2",2,0)</f>
        <v>0</v>
      </c>
      <c r="AX39" s="10">
        <f>IF(G38="AL1",1,0)</f>
        <v>0</v>
      </c>
    </row>
    <row r="40" spans="4:50" ht="150" customHeight="1" x14ac:dyDescent="0.3">
      <c r="D40" s="4" t="s">
        <v>96</v>
      </c>
      <c r="E40" s="396" t="s">
        <v>951</v>
      </c>
      <c r="G40" s="124"/>
      <c r="H40" s="230" t="e">
        <f>VLOOKUP(G40,$BA$5:$BR$11,12)</f>
        <v>#N/A</v>
      </c>
      <c r="I40" s="125"/>
      <c r="J40" s="125"/>
      <c r="K40" s="125"/>
      <c r="L40" s="125"/>
      <c r="AD40" s="10"/>
      <c r="AE40" s="10"/>
      <c r="AF40" s="10"/>
      <c r="AG40" s="10"/>
      <c r="AH40" s="10"/>
      <c r="AI40" s="10"/>
      <c r="AJ40" s="10"/>
      <c r="AK40" s="10"/>
      <c r="AL40" s="10"/>
      <c r="AM40" s="10"/>
      <c r="AN40" s="10"/>
      <c r="AO40" s="10"/>
      <c r="AP40" s="10"/>
      <c r="AQ40" s="10"/>
      <c r="AR40" s="10"/>
      <c r="AT40" s="10"/>
      <c r="AU40" s="10"/>
      <c r="AV40" s="10"/>
      <c r="AW40" s="10"/>
      <c r="AX40" s="10"/>
    </row>
    <row r="41" spans="4:50" ht="150" customHeight="1" x14ac:dyDescent="0.3">
      <c r="E41" s="396"/>
      <c r="G41" s="129"/>
      <c r="H41" s="231" t="e">
        <f>VLOOKUP(G41,$BA$5:$BR$11,12)</f>
        <v>#N/A</v>
      </c>
      <c r="I41" s="127"/>
      <c r="J41" s="127"/>
      <c r="K41" s="127"/>
      <c r="L41" s="128"/>
      <c r="AD41" s="10"/>
      <c r="AE41" s="10"/>
      <c r="AF41" s="10"/>
      <c r="AG41" s="10"/>
      <c r="AH41" s="10"/>
      <c r="AI41" s="10"/>
      <c r="AJ41" s="10"/>
      <c r="AK41" s="10"/>
      <c r="AL41" s="10"/>
      <c r="AM41" s="10"/>
      <c r="AN41" s="10"/>
      <c r="AO41" s="10"/>
      <c r="AP41" s="10"/>
      <c r="AQ41" s="10"/>
      <c r="AR41" s="10"/>
      <c r="AT41" s="10"/>
      <c r="AU41" s="10"/>
      <c r="AV41" s="10"/>
      <c r="AW41" s="10"/>
      <c r="AX41" s="10"/>
    </row>
    <row r="42" spans="4:50" x14ac:dyDescent="0.3">
      <c r="E42" s="395" t="str">
        <f>IF(AND(I40="",J40="",K40="",L40=""),"INPUT ERROR! Please provide remarks"," ")</f>
        <v>INPUT ERROR! Please provide remarks</v>
      </c>
      <c r="F42" s="395"/>
      <c r="G42" s="395"/>
      <c r="H42" s="395"/>
      <c r="I42" s="395"/>
      <c r="J42" s="395"/>
      <c r="K42" s="395"/>
      <c r="L42" s="395"/>
      <c r="AD42" s="10" t="b">
        <f>IF(G40="",FALSE,TRUE)</f>
        <v>0</v>
      </c>
      <c r="AE42" s="10">
        <f>IF(G40="AL5",5,0)</f>
        <v>0</v>
      </c>
      <c r="AF42" s="10">
        <f>IF(G40="AL4",4,0)</f>
        <v>0</v>
      </c>
      <c r="AG42" s="10">
        <f>IF(G40="AL3",3,0)</f>
        <v>0</v>
      </c>
      <c r="AH42" s="10">
        <f>IF(G40="AL2",2,0)</f>
        <v>0</v>
      </c>
      <c r="AI42" s="10">
        <f>IF(G40="AL1",1,0)</f>
        <v>0</v>
      </c>
      <c r="AJ42" s="10" t="b">
        <f>IF(AND(K40="",L40=""),TRUE,FALSE)</f>
        <v>1</v>
      </c>
      <c r="AK42" s="10" t="b">
        <f>IF(AND(K41="",L41=""),TRUE,FALSE)</f>
        <v>1</v>
      </c>
      <c r="AL42" s="10"/>
      <c r="AM42" s="10">
        <f>COUNTIF(AE42:AI42,0)</f>
        <v>5</v>
      </c>
      <c r="AN42" s="10" t="b">
        <f>IF((E42=" "),TRUE,FALSE)</f>
        <v>0</v>
      </c>
      <c r="AO42" s="10">
        <f>COUNTIF(AE42:AI42,5)</f>
        <v>0</v>
      </c>
      <c r="AP42" s="10">
        <f>COUNTIF(AE42:AI42,4)</f>
        <v>0</v>
      </c>
      <c r="AQ42" s="10">
        <f>COUNTIF(AE42:AI42,2)</f>
        <v>0</v>
      </c>
      <c r="AR42" s="10">
        <f>COUNTIF(AE42:AI42,1)</f>
        <v>0</v>
      </c>
      <c r="AT42" s="10">
        <f>IF(G41="AL5",5,0)</f>
        <v>0</v>
      </c>
      <c r="AU42" s="10">
        <f>IF(G41="AL4",4,0)</f>
        <v>0</v>
      </c>
      <c r="AV42" s="10">
        <f>IF(G41="AL3",3,0)</f>
        <v>0</v>
      </c>
      <c r="AW42" s="10">
        <f>IF(G41="AL2",2,0)</f>
        <v>0</v>
      </c>
      <c r="AX42" s="10">
        <f>IF(G41="AL1",1,0)</f>
        <v>0</v>
      </c>
    </row>
    <row r="43" spans="4:50" ht="150" customHeight="1" x14ac:dyDescent="0.3">
      <c r="D43" s="4" t="s">
        <v>97</v>
      </c>
      <c r="E43" s="396" t="s">
        <v>952</v>
      </c>
      <c r="G43" s="124"/>
      <c r="H43" s="230" t="e">
        <f>VLOOKUP(G43,$BA$5:$BR$11,13)</f>
        <v>#N/A</v>
      </c>
      <c r="I43" s="125"/>
      <c r="J43" s="125"/>
      <c r="K43" s="125"/>
      <c r="L43" s="125"/>
      <c r="AD43" s="10"/>
      <c r="AE43" s="10"/>
      <c r="AF43" s="10"/>
      <c r="AG43" s="10"/>
      <c r="AH43" s="10"/>
      <c r="AI43" s="10"/>
      <c r="AJ43" s="10"/>
      <c r="AK43" s="10"/>
      <c r="AL43" s="10"/>
      <c r="AM43" s="10"/>
      <c r="AN43" s="10"/>
      <c r="AO43" s="10"/>
      <c r="AP43" s="10"/>
      <c r="AQ43" s="10"/>
      <c r="AR43" s="10"/>
      <c r="AT43" s="10"/>
      <c r="AU43" s="10"/>
      <c r="AV43" s="10"/>
      <c r="AW43" s="10"/>
      <c r="AX43" s="10"/>
    </row>
    <row r="44" spans="4:50" ht="150" customHeight="1" x14ac:dyDescent="0.3">
      <c r="E44" s="396"/>
      <c r="G44" s="129"/>
      <c r="H44" s="231" t="e">
        <f>VLOOKUP(G44,$BA$5:$BR$11,13)</f>
        <v>#N/A</v>
      </c>
      <c r="I44" s="127"/>
      <c r="J44" s="127"/>
      <c r="K44" s="127"/>
      <c r="L44" s="128"/>
      <c r="AD44" s="10"/>
      <c r="AE44" s="10"/>
      <c r="AF44" s="10"/>
      <c r="AG44" s="10"/>
      <c r="AH44" s="10"/>
      <c r="AI44" s="10"/>
      <c r="AJ44" s="10"/>
      <c r="AK44" s="10"/>
      <c r="AL44" s="10"/>
      <c r="AM44" s="10"/>
      <c r="AN44" s="10"/>
      <c r="AO44" s="10"/>
      <c r="AP44" s="10"/>
      <c r="AQ44" s="10"/>
      <c r="AR44" s="10"/>
      <c r="AT44" s="10"/>
      <c r="AU44" s="10"/>
      <c r="AV44" s="10"/>
      <c r="AW44" s="10"/>
      <c r="AX44" s="10"/>
    </row>
    <row r="45" spans="4:50" x14ac:dyDescent="0.3">
      <c r="E45" s="395" t="str">
        <f>IF(AND(I43="",J43="",K43="",L43=""),"INPUT ERROR! Please provide remarks"," ")</f>
        <v>INPUT ERROR! Please provide remarks</v>
      </c>
      <c r="F45" s="395"/>
      <c r="G45" s="395"/>
      <c r="H45" s="395"/>
      <c r="I45" s="395"/>
      <c r="J45" s="395"/>
      <c r="K45" s="395"/>
      <c r="L45" s="395"/>
      <c r="AD45" s="10" t="b">
        <f>IF(G43="",FALSE,TRUE)</f>
        <v>0</v>
      </c>
      <c r="AE45" s="10">
        <f>IF(G43="AL5",5,0)</f>
        <v>0</v>
      </c>
      <c r="AF45" s="10">
        <f>IF(G43="AL4",4,0)</f>
        <v>0</v>
      </c>
      <c r="AG45" s="10">
        <f>IF(G43="AL3",3,0)</f>
        <v>0</v>
      </c>
      <c r="AH45" s="10">
        <f>IF(G43="AL2",2,0)</f>
        <v>0</v>
      </c>
      <c r="AI45" s="10">
        <f>IF(G43="AL1",1,0)</f>
        <v>0</v>
      </c>
      <c r="AJ45" s="10" t="b">
        <f>IF(AND(K43="",L43=""),TRUE,FALSE)</f>
        <v>1</v>
      </c>
      <c r="AK45" s="10" t="b">
        <f>IF(AND(K44="",L44=""),TRUE,FALSE)</f>
        <v>1</v>
      </c>
      <c r="AL45" s="10"/>
      <c r="AM45" s="10">
        <f>COUNTIF(AE45:AI45,0)</f>
        <v>5</v>
      </c>
      <c r="AN45" s="10" t="b">
        <f>IF((E45=" "),TRUE,FALSE)</f>
        <v>0</v>
      </c>
      <c r="AO45" s="10">
        <f>COUNTIF(AE45:AI45,5)</f>
        <v>0</v>
      </c>
      <c r="AP45" s="10">
        <f>COUNTIF(AE45:AI45,4)</f>
        <v>0</v>
      </c>
      <c r="AQ45" s="10">
        <f>COUNTIF(AE45:AI45,2)</f>
        <v>0</v>
      </c>
      <c r="AR45" s="10">
        <f>COUNTIF(AE45:AI45,1)</f>
        <v>0</v>
      </c>
      <c r="AT45" s="10">
        <f>IF(G44="AL5",5,0)</f>
        <v>0</v>
      </c>
      <c r="AU45" s="10">
        <f>IF(G44="AL4",4,0)</f>
        <v>0</v>
      </c>
      <c r="AV45" s="10">
        <f>IF(G44="AL3",3,0)</f>
        <v>0</v>
      </c>
      <c r="AW45" s="10">
        <f>IF(G44="AL2",2,0)</f>
        <v>0</v>
      </c>
      <c r="AX45" s="10">
        <f>IF(G44="AL1",1,0)</f>
        <v>0</v>
      </c>
    </row>
    <row r="46" spans="4:50" x14ac:dyDescent="0.3">
      <c r="AD46" s="10"/>
      <c r="AE46" s="10"/>
      <c r="AF46" s="10"/>
      <c r="AG46" s="10"/>
      <c r="AH46" s="10"/>
      <c r="AI46" s="10"/>
      <c r="AJ46" s="10"/>
      <c r="AK46" s="10"/>
      <c r="AL46" s="10"/>
      <c r="AM46" s="10"/>
      <c r="AN46" s="10"/>
      <c r="AO46" s="10"/>
      <c r="AP46" s="10"/>
      <c r="AQ46" s="10"/>
      <c r="AR46" s="10"/>
      <c r="AT46" s="10"/>
      <c r="AU46" s="10"/>
      <c r="AV46" s="10"/>
      <c r="AW46" s="10"/>
      <c r="AX46" s="10"/>
    </row>
    <row r="47" spans="4:50" ht="84.9" customHeight="1" x14ac:dyDescent="0.3">
      <c r="D47" s="108">
        <v>6.4</v>
      </c>
      <c r="E47" s="109" t="s">
        <v>98</v>
      </c>
      <c r="G47" s="98" t="s">
        <v>767</v>
      </c>
      <c r="H47" s="64" t="s">
        <v>395</v>
      </c>
      <c r="I47" s="64" t="s">
        <v>888</v>
      </c>
      <c r="J47" s="64" t="s">
        <v>887</v>
      </c>
      <c r="K47" s="64" t="s">
        <v>889</v>
      </c>
      <c r="L47" s="64" t="s">
        <v>797</v>
      </c>
      <c r="AD47" s="10"/>
      <c r="AE47" s="10"/>
      <c r="AF47" s="10"/>
      <c r="AG47" s="10"/>
      <c r="AH47" s="10"/>
      <c r="AI47" s="10"/>
      <c r="AJ47" s="10"/>
      <c r="AK47" s="10"/>
      <c r="AL47" s="10"/>
      <c r="AM47" s="10"/>
      <c r="AN47" s="10"/>
      <c r="AO47" s="10"/>
      <c r="AP47" s="10"/>
      <c r="AQ47" s="10"/>
      <c r="AR47" s="10"/>
      <c r="AT47" s="10"/>
      <c r="AU47" s="10"/>
      <c r="AV47" s="10"/>
      <c r="AW47" s="10"/>
      <c r="AX47" s="10"/>
    </row>
    <row r="48" spans="4:50" ht="150" customHeight="1" x14ac:dyDescent="0.3">
      <c r="D48" s="4" t="s">
        <v>99</v>
      </c>
      <c r="E48" s="397" t="s">
        <v>953</v>
      </c>
      <c r="G48" s="124"/>
      <c r="H48" s="230" t="e">
        <f>VLOOKUP(G48,$BA$5:$BR$11,14)</f>
        <v>#N/A</v>
      </c>
      <c r="I48" s="125"/>
      <c r="J48" s="125"/>
      <c r="K48" s="125"/>
      <c r="L48" s="125"/>
      <c r="AD48" s="10"/>
      <c r="AE48" s="10"/>
      <c r="AF48" s="10"/>
      <c r="AG48" s="10"/>
      <c r="AH48" s="10"/>
      <c r="AI48" s="10"/>
      <c r="AJ48" s="10"/>
      <c r="AK48" s="10"/>
      <c r="AL48" s="10"/>
      <c r="AM48" s="10"/>
      <c r="AN48" s="10"/>
      <c r="AO48" s="10"/>
      <c r="AP48" s="10"/>
      <c r="AQ48" s="10"/>
      <c r="AR48" s="10"/>
      <c r="AT48" s="10"/>
      <c r="AU48" s="10"/>
      <c r="AV48" s="10"/>
      <c r="AW48" s="10"/>
      <c r="AX48" s="10"/>
    </row>
    <row r="49" spans="4:50" ht="150" customHeight="1" x14ac:dyDescent="0.3">
      <c r="E49" s="396"/>
      <c r="G49" s="129"/>
      <c r="H49" s="231" t="e">
        <f>VLOOKUP(G49,$BA$5:$BR$11,14)</f>
        <v>#N/A</v>
      </c>
      <c r="I49" s="127"/>
      <c r="J49" s="127"/>
      <c r="K49" s="127"/>
      <c r="L49" s="128"/>
      <c r="AD49" s="10"/>
      <c r="AE49" s="10"/>
      <c r="AF49" s="10"/>
      <c r="AG49" s="10"/>
      <c r="AH49" s="10"/>
      <c r="AI49" s="10"/>
      <c r="AJ49" s="10"/>
      <c r="AK49" s="10"/>
      <c r="AL49" s="10"/>
      <c r="AM49" s="10"/>
      <c r="AN49" s="10"/>
      <c r="AO49" s="10"/>
      <c r="AP49" s="10"/>
      <c r="AQ49" s="10"/>
      <c r="AR49" s="10"/>
      <c r="AT49" s="10"/>
      <c r="AU49" s="10"/>
      <c r="AV49" s="10"/>
      <c r="AW49" s="10"/>
      <c r="AX49" s="10"/>
    </row>
    <row r="50" spans="4:50" x14ac:dyDescent="0.3">
      <c r="E50" s="395" t="str">
        <f>IF(AND(I48="",J48="",K48="",L48=""),"INPUT ERROR! Please provide remarks"," ")</f>
        <v>INPUT ERROR! Please provide remarks</v>
      </c>
      <c r="F50" s="395"/>
      <c r="G50" s="395"/>
      <c r="H50" s="395"/>
      <c r="I50" s="395"/>
      <c r="J50" s="395"/>
      <c r="K50" s="395"/>
      <c r="L50" s="395"/>
      <c r="AD50" s="10" t="b">
        <f>IF(G48="",FALSE,TRUE)</f>
        <v>0</v>
      </c>
      <c r="AE50" s="10">
        <f>IF(G48="AL5",5,0)</f>
        <v>0</v>
      </c>
      <c r="AF50" s="10">
        <f>IF(G48="AL4",4,0)</f>
        <v>0</v>
      </c>
      <c r="AG50" s="10">
        <f>IF(G48="AL3",3,0)</f>
        <v>0</v>
      </c>
      <c r="AH50" s="10">
        <f>IF(G48="AL2",2,0)</f>
        <v>0</v>
      </c>
      <c r="AI50" s="10">
        <f>IF(G48="AL1",1,0)</f>
        <v>0</v>
      </c>
      <c r="AJ50" s="10" t="b">
        <f>IF(AND(K48="",L48=""),TRUE,FALSE)</f>
        <v>1</v>
      </c>
      <c r="AK50" s="10" t="b">
        <f>IF(AND(K49="",L49=""),TRUE,FALSE)</f>
        <v>1</v>
      </c>
      <c r="AL50" s="10"/>
      <c r="AM50" s="10">
        <f>COUNTIF(AE50:AI50,0)</f>
        <v>5</v>
      </c>
      <c r="AN50" s="10" t="b">
        <f>IF((E50=" "),TRUE,FALSE)</f>
        <v>0</v>
      </c>
      <c r="AO50" s="10">
        <f>COUNTIF(AE50:AI50,5)</f>
        <v>0</v>
      </c>
      <c r="AP50" s="10">
        <f>COUNTIF(AE50:AI50,4)</f>
        <v>0</v>
      </c>
      <c r="AQ50" s="10">
        <f>COUNTIF(AE50:AI50,2)</f>
        <v>0</v>
      </c>
      <c r="AR50" s="10">
        <f>COUNTIF(AE50:AI50,1)</f>
        <v>0</v>
      </c>
      <c r="AT50" s="10">
        <f>IF(G49="AL5",5,0)</f>
        <v>0</v>
      </c>
      <c r="AU50" s="10">
        <f>IF(G49="AL4",4,0)</f>
        <v>0</v>
      </c>
      <c r="AV50" s="10">
        <f>IF(G49="AL3",3,0)</f>
        <v>0</v>
      </c>
      <c r="AW50" s="10">
        <f>IF(G49="AL2",2,0)</f>
        <v>0</v>
      </c>
      <c r="AX50" s="10">
        <f>IF(G49="AL1",1,0)</f>
        <v>0</v>
      </c>
    </row>
    <row r="51" spans="4:50" ht="150" customHeight="1" x14ac:dyDescent="0.3">
      <c r="D51" s="4" t="s">
        <v>100</v>
      </c>
      <c r="E51" s="396" t="s">
        <v>954</v>
      </c>
      <c r="G51" s="124"/>
      <c r="H51" s="230" t="e">
        <f>VLOOKUP(G51,$BA$5:$BR$11,15)</f>
        <v>#N/A</v>
      </c>
      <c r="I51" s="125"/>
      <c r="J51" s="125"/>
      <c r="K51" s="125"/>
      <c r="L51" s="125"/>
      <c r="AD51" s="10"/>
      <c r="AE51" s="10"/>
      <c r="AF51" s="10"/>
      <c r="AG51" s="10"/>
      <c r="AH51" s="10"/>
      <c r="AI51" s="10"/>
      <c r="AK51" s="10"/>
      <c r="AL51" s="10"/>
      <c r="AM51" s="10"/>
      <c r="AN51" s="10"/>
      <c r="AO51" s="10"/>
      <c r="AP51" s="10"/>
      <c r="AQ51" s="10"/>
      <c r="AR51" s="10"/>
      <c r="AT51" s="10"/>
      <c r="AU51" s="10"/>
      <c r="AV51" s="10"/>
      <c r="AW51" s="10"/>
      <c r="AX51" s="10"/>
    </row>
    <row r="52" spans="4:50" ht="150" customHeight="1" x14ac:dyDescent="0.3">
      <c r="E52" s="396"/>
      <c r="G52" s="129"/>
      <c r="H52" s="231" t="e">
        <f>VLOOKUP(G52,$BA$5:$BR$11,15)</f>
        <v>#N/A</v>
      </c>
      <c r="I52" s="127"/>
      <c r="J52" s="127"/>
      <c r="K52" s="127"/>
      <c r="L52" s="128"/>
      <c r="AD52" s="10"/>
      <c r="AE52" s="10"/>
      <c r="AF52" s="10"/>
      <c r="AG52" s="10"/>
      <c r="AH52" s="10"/>
      <c r="AI52" s="10"/>
      <c r="AK52" s="10"/>
      <c r="AL52" s="10"/>
      <c r="AM52" s="10"/>
      <c r="AN52" s="10"/>
      <c r="AO52" s="10"/>
      <c r="AP52" s="10"/>
      <c r="AQ52" s="10"/>
      <c r="AR52" s="10"/>
      <c r="AT52" s="10"/>
      <c r="AU52" s="10"/>
      <c r="AV52" s="10"/>
      <c r="AW52" s="10"/>
      <c r="AX52" s="10"/>
    </row>
    <row r="53" spans="4:50" x14ac:dyDescent="0.3">
      <c r="E53" s="395" t="str">
        <f>IF(AND(I51="",J51="",K51="",L51=""),"INPUT ERROR! Please provide remarks"," ")</f>
        <v>INPUT ERROR! Please provide remarks</v>
      </c>
      <c r="F53" s="395"/>
      <c r="G53" s="395"/>
      <c r="H53" s="395"/>
      <c r="I53" s="395"/>
      <c r="J53" s="395"/>
      <c r="K53" s="395"/>
      <c r="L53" s="395"/>
      <c r="AD53" s="10" t="b">
        <f>IF(G51="",FALSE,TRUE)</f>
        <v>0</v>
      </c>
      <c r="AE53" s="10">
        <f>IF(G51="AL5",5,0)</f>
        <v>0</v>
      </c>
      <c r="AF53" s="10">
        <f>IF(G51="AL4",4,0)</f>
        <v>0</v>
      </c>
      <c r="AG53" s="10">
        <f>IF(G51="AL3",3,0)</f>
        <v>0</v>
      </c>
      <c r="AH53" s="10">
        <f>IF(G51="AL2",2,0)</f>
        <v>0</v>
      </c>
      <c r="AI53" s="10">
        <f>IF(G51="AL1",1,0)</f>
        <v>0</v>
      </c>
      <c r="AJ53" s="10" t="b">
        <f>IF(AND(K51="",L51=""),TRUE,FALSE)</f>
        <v>1</v>
      </c>
      <c r="AK53" s="10" t="b">
        <f>IF(AND(K52="",L52=""),TRUE,FALSE)</f>
        <v>1</v>
      </c>
      <c r="AL53" s="10"/>
      <c r="AM53" s="10">
        <f>COUNTIF(AE53:AI53,0)</f>
        <v>5</v>
      </c>
      <c r="AN53" s="10" t="b">
        <f>IF((E53=" "),TRUE,FALSE)</f>
        <v>0</v>
      </c>
      <c r="AO53" s="10">
        <f>COUNTIF(AE53:AI53,5)</f>
        <v>0</v>
      </c>
      <c r="AP53" s="10">
        <f>COUNTIF(AE53:AI53,4)</f>
        <v>0</v>
      </c>
      <c r="AQ53" s="10">
        <f>COUNTIF(AE53:AI53,2)</f>
        <v>0</v>
      </c>
      <c r="AR53" s="10">
        <f>COUNTIF(AE53:AI53,1)</f>
        <v>0</v>
      </c>
      <c r="AT53" s="10">
        <f>IF(G52="AL5",5,0)</f>
        <v>0</v>
      </c>
      <c r="AU53" s="10">
        <f>IF(G52="AL4",4,0)</f>
        <v>0</v>
      </c>
      <c r="AV53" s="10">
        <f>IF(G52="AL3",3,0)</f>
        <v>0</v>
      </c>
      <c r="AW53" s="10">
        <f>IF(G52="AL2",2,0)</f>
        <v>0</v>
      </c>
      <c r="AX53" s="10">
        <f>IF(G52="AL1",1,0)</f>
        <v>0</v>
      </c>
    </row>
    <row r="54" spans="4:50" ht="150" customHeight="1" x14ac:dyDescent="0.3">
      <c r="D54" s="4" t="s">
        <v>101</v>
      </c>
      <c r="E54" s="396" t="s">
        <v>955</v>
      </c>
      <c r="G54" s="124"/>
      <c r="H54" s="230" t="e">
        <f>VLOOKUP(G54,$BA$5:$BR$11,16)</f>
        <v>#N/A</v>
      </c>
      <c r="I54" s="125"/>
      <c r="J54" s="125"/>
      <c r="K54" s="125"/>
      <c r="L54" s="125"/>
      <c r="AD54" s="10"/>
      <c r="AE54" s="10"/>
      <c r="AF54" s="10"/>
      <c r="AG54" s="10"/>
      <c r="AH54" s="10"/>
      <c r="AI54" s="10"/>
      <c r="AK54" s="10"/>
      <c r="AL54" s="10"/>
      <c r="AM54" s="10"/>
      <c r="AN54" s="10"/>
      <c r="AO54" s="10"/>
      <c r="AP54" s="10"/>
      <c r="AQ54" s="10"/>
      <c r="AR54" s="10"/>
      <c r="AT54" s="10"/>
      <c r="AU54" s="10"/>
      <c r="AV54" s="10"/>
      <c r="AW54" s="10"/>
      <c r="AX54" s="10"/>
    </row>
    <row r="55" spans="4:50" ht="150" customHeight="1" x14ac:dyDescent="0.3">
      <c r="E55" s="396"/>
      <c r="G55" s="129"/>
      <c r="H55" s="231" t="e">
        <f>VLOOKUP(G55,$BA$5:$BR$11,16)</f>
        <v>#N/A</v>
      </c>
      <c r="I55" s="127"/>
      <c r="J55" s="127"/>
      <c r="K55" s="127"/>
      <c r="L55" s="128"/>
      <c r="AD55" s="10"/>
      <c r="AE55" s="10"/>
      <c r="AF55" s="10"/>
      <c r="AG55" s="10"/>
      <c r="AH55" s="10"/>
      <c r="AI55" s="10"/>
      <c r="AK55" s="10"/>
      <c r="AL55" s="10"/>
      <c r="AM55" s="10"/>
      <c r="AN55" s="10"/>
      <c r="AO55" s="10"/>
      <c r="AP55" s="10"/>
      <c r="AQ55" s="10"/>
      <c r="AR55" s="10"/>
      <c r="AT55" s="10"/>
      <c r="AU55" s="10"/>
      <c r="AV55" s="10"/>
      <c r="AW55" s="10"/>
      <c r="AX55" s="10"/>
    </row>
    <row r="56" spans="4:50" x14ac:dyDescent="0.3">
      <c r="E56" s="395" t="str">
        <f>IF(AND(I54="",J54="",K54="",L54=""),"INPUT ERROR! Please provide remarks"," ")</f>
        <v>INPUT ERROR! Please provide remarks</v>
      </c>
      <c r="F56" s="395"/>
      <c r="G56" s="395"/>
      <c r="H56" s="395"/>
      <c r="I56" s="395"/>
      <c r="J56" s="395"/>
      <c r="K56" s="395"/>
      <c r="L56" s="395"/>
      <c r="AD56" s="10" t="b">
        <f>IF(G54="",FALSE,TRUE)</f>
        <v>0</v>
      </c>
      <c r="AE56" s="10">
        <f>IF(G54="AL5",5,0)</f>
        <v>0</v>
      </c>
      <c r="AF56" s="10">
        <f>IF(G54="AL4",4,0)</f>
        <v>0</v>
      </c>
      <c r="AG56" s="10">
        <f>IF(G54="AL3",3,0)</f>
        <v>0</v>
      </c>
      <c r="AH56" s="10">
        <f>IF(G54="AL2",2,0)</f>
        <v>0</v>
      </c>
      <c r="AI56" s="10">
        <f>IF(G54="AL1",1,0)</f>
        <v>0</v>
      </c>
      <c r="AJ56" s="10" t="b">
        <f>IF(AND(K54="",L54=""),TRUE,FALSE)</f>
        <v>1</v>
      </c>
      <c r="AK56" s="10" t="b">
        <f>IF(AND(K55="",L55=""),TRUE,FALSE)</f>
        <v>1</v>
      </c>
      <c r="AL56" s="10"/>
      <c r="AM56" s="10">
        <f>COUNTIF(AE56:AI56,0)</f>
        <v>5</v>
      </c>
      <c r="AN56" s="10" t="b">
        <f>IF((E56=" "),TRUE,FALSE)</f>
        <v>0</v>
      </c>
      <c r="AO56" s="10">
        <f>COUNTIF(AE56:AI56,5)</f>
        <v>0</v>
      </c>
      <c r="AP56" s="10">
        <f>COUNTIF(AE56:AI56,4)</f>
        <v>0</v>
      </c>
      <c r="AQ56" s="10">
        <f>COUNTIF(AE56:AI56,2)</f>
        <v>0</v>
      </c>
      <c r="AR56" s="10">
        <f>COUNTIF(AE56:AI56,1)</f>
        <v>0</v>
      </c>
      <c r="AT56" s="10">
        <f>IF(G55="AL5",5,0)</f>
        <v>0</v>
      </c>
      <c r="AU56" s="10">
        <f>IF(G55="AL4",4,0)</f>
        <v>0</v>
      </c>
      <c r="AV56" s="10">
        <f>IF(G55="AL3",3,0)</f>
        <v>0</v>
      </c>
      <c r="AW56" s="10">
        <f>IF(G55="AL2",2,0)</f>
        <v>0</v>
      </c>
      <c r="AX56" s="10">
        <f>IF(G55="AL1",1,0)</f>
        <v>0</v>
      </c>
    </row>
    <row r="57" spans="4:50" ht="150" customHeight="1" x14ac:dyDescent="0.3">
      <c r="D57" s="16" t="s">
        <v>407</v>
      </c>
      <c r="E57" s="396" t="s">
        <v>956</v>
      </c>
      <c r="G57" s="124"/>
      <c r="H57" s="230" t="e">
        <f>VLOOKUP(G57,$BA$5:$BR$11,17)</f>
        <v>#N/A</v>
      </c>
      <c r="I57" s="125"/>
      <c r="J57" s="125"/>
      <c r="K57" s="125"/>
      <c r="L57" s="125"/>
      <c r="AD57" s="10"/>
      <c r="AE57" s="10"/>
      <c r="AF57" s="10"/>
      <c r="AG57" s="10"/>
      <c r="AH57" s="10"/>
      <c r="AI57" s="10"/>
      <c r="AK57" s="10"/>
      <c r="AL57" s="10"/>
      <c r="AM57" s="10"/>
      <c r="AN57" s="10"/>
      <c r="AO57" s="10"/>
      <c r="AP57" s="10"/>
      <c r="AQ57" s="10"/>
      <c r="AR57" s="10"/>
      <c r="AT57" s="10"/>
      <c r="AU57" s="10"/>
      <c r="AV57" s="10"/>
      <c r="AW57" s="10"/>
      <c r="AX57" s="10"/>
    </row>
    <row r="58" spans="4:50" ht="150" customHeight="1" x14ac:dyDescent="0.3">
      <c r="D58" s="16"/>
      <c r="E58" s="396"/>
      <c r="G58" s="129"/>
      <c r="H58" s="231" t="e">
        <f>VLOOKUP(G58,$BA$5:$BR$11,17)</f>
        <v>#N/A</v>
      </c>
      <c r="I58" s="127"/>
      <c r="J58" s="127"/>
      <c r="K58" s="127"/>
      <c r="L58" s="128"/>
      <c r="AD58" s="10"/>
      <c r="AE58" s="10"/>
      <c r="AF58" s="10"/>
      <c r="AG58" s="10"/>
      <c r="AH58" s="10"/>
      <c r="AI58" s="10"/>
      <c r="AK58" s="10"/>
      <c r="AL58" s="10"/>
      <c r="AM58" s="10"/>
      <c r="AN58" s="10"/>
      <c r="AO58" s="10"/>
      <c r="AP58" s="10"/>
      <c r="AQ58" s="10"/>
      <c r="AR58" s="10"/>
      <c r="AT58" s="10"/>
      <c r="AU58" s="10"/>
      <c r="AV58" s="10"/>
      <c r="AW58" s="10"/>
      <c r="AX58" s="10"/>
    </row>
    <row r="59" spans="4:50" x14ac:dyDescent="0.3">
      <c r="E59" s="395" t="str">
        <f>IF(AND(I57="",J57="",K57="",L57=""),"INPUT ERROR! Please provide remarks"," ")</f>
        <v>INPUT ERROR! Please provide remarks</v>
      </c>
      <c r="F59" s="395"/>
      <c r="G59" s="395"/>
      <c r="H59" s="395"/>
      <c r="I59" s="395"/>
      <c r="J59" s="395"/>
      <c r="K59" s="395"/>
      <c r="L59" s="395"/>
      <c r="AD59" s="10" t="b">
        <f>IF(G57="",FALSE,TRUE)</f>
        <v>0</v>
      </c>
      <c r="AE59" s="10">
        <f>IF(G57="AL5",5,0)</f>
        <v>0</v>
      </c>
      <c r="AF59" s="10">
        <f>IF(G57="AL4",4,0)</f>
        <v>0</v>
      </c>
      <c r="AG59" s="10">
        <f>IF(G57="AL3",3,0)</f>
        <v>0</v>
      </c>
      <c r="AH59" s="10">
        <f>IF(G57="AL2",2,0)</f>
        <v>0</v>
      </c>
      <c r="AI59" s="10">
        <f>IF(G57="AL1",1,0)</f>
        <v>0</v>
      </c>
      <c r="AJ59" s="10" t="b">
        <f>IF(AND(K57="",L57=""),TRUE,FALSE)</f>
        <v>1</v>
      </c>
      <c r="AK59" s="10" t="b">
        <f>IF(AND(K58="",L58=""),TRUE,FALSE)</f>
        <v>1</v>
      </c>
      <c r="AL59" s="10"/>
      <c r="AM59" s="10">
        <f>COUNTIF(AE59:AI59,0)</f>
        <v>5</v>
      </c>
      <c r="AN59" s="10" t="b">
        <f>IF((E59=" "),TRUE,FALSE)</f>
        <v>0</v>
      </c>
      <c r="AO59" s="10">
        <f>COUNTIF(AE59:AI59,5)</f>
        <v>0</v>
      </c>
      <c r="AP59" s="10">
        <f>COUNTIF(AE59:AI59,4)</f>
        <v>0</v>
      </c>
      <c r="AQ59" s="10">
        <f>COUNTIF(AE59:AI59,2)</f>
        <v>0</v>
      </c>
      <c r="AR59" s="10">
        <f>COUNTIF(AE59:AI59,1)</f>
        <v>0</v>
      </c>
      <c r="AT59" s="10">
        <f>IF(G58="AL5",5,0)</f>
        <v>0</v>
      </c>
      <c r="AU59" s="10">
        <f>IF(G58="AL4",4,0)</f>
        <v>0</v>
      </c>
      <c r="AV59" s="10">
        <f>IF(G58="AL3",3,0)</f>
        <v>0</v>
      </c>
      <c r="AW59" s="10">
        <f>IF(G58="AL2",2,0)</f>
        <v>0</v>
      </c>
      <c r="AX59" s="10">
        <f>IF(G58="AL1",1,0)</f>
        <v>0</v>
      </c>
    </row>
    <row r="62" spans="4:50" x14ac:dyDescent="0.3">
      <c r="AD62" s="11" t="b">
        <f>IF(AND(AD8:AD59,AN8:AN59),TRUE,FALSE)</f>
        <v>0</v>
      </c>
      <c r="AJ62" s="6" t="b">
        <f>IF(AND(AJ8:AJ60),TRUE,FALSE)</f>
        <v>1</v>
      </c>
      <c r="AK62" s="6" t="b">
        <f>IF(AND(AK8:AK60),TRUE,FALSE)</f>
        <v>1</v>
      </c>
    </row>
    <row r="63" spans="4:50" x14ac:dyDescent="0.3">
      <c r="AD63" s="11"/>
    </row>
    <row r="64" spans="4:50" x14ac:dyDescent="0.3">
      <c r="AD64" s="12">
        <f>COUNTA(AD8:AD59)</f>
        <v>16</v>
      </c>
      <c r="AE64" s="12">
        <f>COUNTIF(AE8:AE59,5)</f>
        <v>0</v>
      </c>
      <c r="AF64" s="12">
        <f>COUNTIF(AF8:AF59,4)</f>
        <v>0</v>
      </c>
      <c r="AG64" s="12">
        <f>COUNTIF(AG8:AG59,3)</f>
        <v>0</v>
      </c>
      <c r="AH64" s="12">
        <f>COUNTIF(AH8:AH59,2)</f>
        <v>0</v>
      </c>
      <c r="AI64" s="12">
        <f>COUNTIF(AI8:AI59,1)</f>
        <v>0</v>
      </c>
      <c r="AT64" s="12">
        <f>COUNTIF(AT8:AT59,5)</f>
        <v>0</v>
      </c>
      <c r="AU64" s="12">
        <f>COUNTIF(AU8:AU59,4)</f>
        <v>0</v>
      </c>
      <c r="AV64" s="12">
        <f>COUNTIF(AV8:AV59,3)</f>
        <v>0</v>
      </c>
      <c r="AW64" s="12">
        <f>COUNTIF(AW8:AW59,2)</f>
        <v>0</v>
      </c>
      <c r="AX64" s="12">
        <f>COUNTIF(AX8:AX59,1)</f>
        <v>0</v>
      </c>
    </row>
  </sheetData>
  <sheetProtection algorithmName="SHA-512" hashValue="V/VRw5swuDeFkjqACmk0+jsTCVSln7E5MZhzihtB2DDlL4eMpxAbZe0r3fvMtRPEtMnAMAKaQlpI4IFuPkI4nA==" saltValue="XjLzbimHZYDJ8es0yVgh5A==" spinCount="100000" sheet="1" objects="1" scenarios="1" selectLockedCells="1"/>
  <mergeCells count="32">
    <mergeCell ref="E59:L59"/>
    <mergeCell ref="E23:L23"/>
    <mergeCell ref="E28:L28"/>
    <mergeCell ref="E31:L31"/>
    <mergeCell ref="E34:L34"/>
    <mergeCell ref="E39:L39"/>
    <mergeCell ref="E48:E49"/>
    <mergeCell ref="E51:E52"/>
    <mergeCell ref="E54:E55"/>
    <mergeCell ref="E57:E58"/>
    <mergeCell ref="E40:E41"/>
    <mergeCell ref="E43:E44"/>
    <mergeCell ref="E26:E27"/>
    <mergeCell ref="E29:E30"/>
    <mergeCell ref="E32:E33"/>
    <mergeCell ref="E37:E38"/>
    <mergeCell ref="E20:L20"/>
    <mergeCell ref="E6:E7"/>
    <mergeCell ref="E9:E10"/>
    <mergeCell ref="E12:E13"/>
    <mergeCell ref="E15:E16"/>
    <mergeCell ref="E18:E19"/>
    <mergeCell ref="E8:L8"/>
    <mergeCell ref="E11:L11"/>
    <mergeCell ref="E14:L14"/>
    <mergeCell ref="E17:L17"/>
    <mergeCell ref="E21:E22"/>
    <mergeCell ref="E53:L53"/>
    <mergeCell ref="E56:L56"/>
    <mergeCell ref="E42:L42"/>
    <mergeCell ref="E45:L45"/>
    <mergeCell ref="E50:L50"/>
  </mergeCells>
  <dataValidations count="1">
    <dataValidation type="list" allowBlank="1" showInputMessage="1" showErrorMessage="1" sqref="G54:G55 G57:G58 G51:G52 G48:G49 G43:G44 G40:G41 G37:G38 G32:G33 G29:G30 G26:G27 G21:G22 G18:G19 G15:G16 G12:G13 G9:G10 G6:G7" xr:uid="{00000000-0002-0000-0800-000000000000}">
      <formula1>$BA$5:$BA$10</formula1>
    </dataValidation>
  </dataValidation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D1:BZ64"/>
  <sheetViews>
    <sheetView showGridLines="0" showRowColHeaders="0" topLeftCell="A16" zoomScaleNormal="100" workbookViewId="0">
      <selection activeCell="G19" sqref="G19"/>
    </sheetView>
  </sheetViews>
  <sheetFormatPr defaultColWidth="9.109375" defaultRowHeight="14.4" x14ac:dyDescent="0.3"/>
  <cols>
    <col min="1" max="3" width="0.5546875" customWidth="1"/>
    <col min="4" max="4" width="5.88671875" style="4" customWidth="1"/>
    <col min="5" max="5" width="50.5546875" style="5" customWidth="1"/>
    <col min="6" max="6" width="0.5546875" customWidth="1"/>
    <col min="7" max="7" width="10" style="2" customWidth="1"/>
    <col min="8" max="8" width="12.109375" style="2" customWidth="1"/>
    <col min="9" max="11" width="35.6640625" style="2" customWidth="1"/>
    <col min="12" max="12" width="35.6640625" hidden="1" customWidth="1"/>
    <col min="13" max="26" width="9.109375" customWidth="1"/>
    <col min="27" max="29" width="9.109375" hidden="1" customWidth="1"/>
    <col min="30" max="44" width="9.109375" style="6" hidden="1" customWidth="1"/>
    <col min="45" max="45" width="9.109375" hidden="1" customWidth="1"/>
    <col min="46" max="50" width="9.109375" style="6" hidden="1" customWidth="1"/>
    <col min="51" max="78" width="9.109375" hidden="1" customWidth="1"/>
  </cols>
  <sheetData>
    <row r="1" spans="4:65" ht="20.100000000000001" customHeight="1" x14ac:dyDescent="0.3">
      <c r="G1" s="118"/>
      <c r="H1" s="13" t="s">
        <v>991</v>
      </c>
    </row>
    <row r="2" spans="4:65" ht="20.100000000000001" customHeight="1" x14ac:dyDescent="0.3">
      <c r="H2" s="209" t="s">
        <v>736</v>
      </c>
    </row>
    <row r="3" spans="4:65" ht="20.100000000000001" customHeight="1" x14ac:dyDescent="0.3">
      <c r="G3" s="108" t="s">
        <v>603</v>
      </c>
    </row>
    <row r="4" spans="4:65" ht="20.100000000000001" customHeight="1" x14ac:dyDescent="0.3">
      <c r="G4" s="3" t="s">
        <v>394</v>
      </c>
    </row>
    <row r="5" spans="4:65" ht="84.9" customHeight="1" x14ac:dyDescent="0.3">
      <c r="D5" s="108">
        <v>7.1</v>
      </c>
      <c r="E5" s="109" t="s">
        <v>103</v>
      </c>
      <c r="G5" s="98" t="s">
        <v>767</v>
      </c>
      <c r="H5" s="64" t="s">
        <v>395</v>
      </c>
      <c r="I5" s="64" t="s">
        <v>888</v>
      </c>
      <c r="J5" s="64" t="s">
        <v>887</v>
      </c>
      <c r="K5" s="64" t="s">
        <v>889</v>
      </c>
      <c r="L5" s="64" t="s">
        <v>797</v>
      </c>
      <c r="M5" s="107"/>
      <c r="AD5" s="9" t="s">
        <v>123</v>
      </c>
      <c r="BA5" t="s">
        <v>119</v>
      </c>
      <c r="BB5" s="228" t="s">
        <v>768</v>
      </c>
      <c r="BC5" s="228" t="s">
        <v>768</v>
      </c>
      <c r="BD5" s="228" t="s">
        <v>768</v>
      </c>
      <c r="BE5" s="228" t="s">
        <v>768</v>
      </c>
      <c r="BF5" s="228" t="s">
        <v>768</v>
      </c>
      <c r="BG5" s="228" t="s">
        <v>768</v>
      </c>
      <c r="BH5" s="228" t="s">
        <v>768</v>
      </c>
      <c r="BI5" s="228" t="s">
        <v>768</v>
      </c>
      <c r="BJ5" s="228" t="s">
        <v>768</v>
      </c>
      <c r="BM5" s="228" t="s">
        <v>759</v>
      </c>
    </row>
    <row r="6" spans="4:65" ht="150" customHeight="1" x14ac:dyDescent="0.3">
      <c r="D6" s="4" t="s">
        <v>104</v>
      </c>
      <c r="E6" s="397" t="s">
        <v>957</v>
      </c>
      <c r="G6" s="124"/>
      <c r="H6" s="230" t="e">
        <f>VLOOKUP(G6,$BA$5:$BR$11,2)</f>
        <v>#N/A</v>
      </c>
      <c r="I6" s="125"/>
      <c r="J6" s="125"/>
      <c r="K6" s="125"/>
      <c r="L6" s="125"/>
      <c r="BA6" t="s">
        <v>120</v>
      </c>
      <c r="BB6" s="228" t="s">
        <v>764</v>
      </c>
      <c r="BC6" s="228" t="s">
        <v>764</v>
      </c>
      <c r="BD6" s="228" t="s">
        <v>764</v>
      </c>
      <c r="BE6" s="228" t="s">
        <v>764</v>
      </c>
      <c r="BF6" s="228" t="s">
        <v>764</v>
      </c>
      <c r="BG6" s="228" t="s">
        <v>764</v>
      </c>
      <c r="BH6" s="228" t="s">
        <v>764</v>
      </c>
      <c r="BI6" s="228" t="s">
        <v>764</v>
      </c>
      <c r="BJ6" s="228" t="s">
        <v>764</v>
      </c>
      <c r="BM6" s="228" t="s">
        <v>760</v>
      </c>
    </row>
    <row r="7" spans="4:65" ht="150" customHeight="1" x14ac:dyDescent="0.3">
      <c r="E7" s="396"/>
      <c r="G7" s="129"/>
      <c r="H7" s="231" t="e">
        <f>VLOOKUP(G7,$BA$5:$BR$11,2)</f>
        <v>#N/A</v>
      </c>
      <c r="I7" s="127"/>
      <c r="J7" s="127"/>
      <c r="K7" s="127"/>
      <c r="L7" s="128"/>
      <c r="BA7" t="s">
        <v>121</v>
      </c>
      <c r="BB7" s="228" t="s">
        <v>765</v>
      </c>
      <c r="BC7" s="228" t="s">
        <v>765</v>
      </c>
      <c r="BD7" s="228" t="s">
        <v>765</v>
      </c>
      <c r="BE7" s="228" t="s">
        <v>765</v>
      </c>
      <c r="BF7" s="228" t="s">
        <v>765</v>
      </c>
      <c r="BG7" s="228" t="s">
        <v>765</v>
      </c>
      <c r="BH7" s="228" t="s">
        <v>765</v>
      </c>
      <c r="BI7" s="228" t="s">
        <v>765</v>
      </c>
      <c r="BJ7" s="228" t="s">
        <v>765</v>
      </c>
      <c r="BM7" s="228" t="s">
        <v>761</v>
      </c>
    </row>
    <row r="8" spans="4:65" ht="15" customHeight="1" x14ac:dyDescent="0.3">
      <c r="E8" s="395" t="str">
        <f>IF(AND(I6="",J6="",K6="",L6=""),"INPUT ERROR! Please provide remarks"," ")</f>
        <v>INPUT ERROR! Please provide remarks</v>
      </c>
      <c r="F8" s="395"/>
      <c r="G8" s="395"/>
      <c r="H8" s="395"/>
      <c r="I8" s="395"/>
      <c r="J8" s="395"/>
      <c r="K8" s="395"/>
      <c r="L8" s="395"/>
      <c r="AD8" s="10" t="b">
        <f>IF(G6="",FALSE,TRUE)</f>
        <v>0</v>
      </c>
      <c r="AE8" s="10">
        <f>IF(G6="AL5",5,0)</f>
        <v>0</v>
      </c>
      <c r="AF8" s="10">
        <f>IF(G6="AL4",4,0)</f>
        <v>0</v>
      </c>
      <c r="AG8" s="10">
        <f>IF(G6="AL3",3,0)</f>
        <v>0</v>
      </c>
      <c r="AH8" s="10">
        <f>IF(G6="AL2",2,0)</f>
        <v>0</v>
      </c>
      <c r="AI8" s="10">
        <f>IF(G6="AL1",1,0)</f>
        <v>0</v>
      </c>
      <c r="AJ8" s="10" t="b">
        <f>IF(AND(K6="",L6=""),TRUE,FALSE)</f>
        <v>1</v>
      </c>
      <c r="AK8" s="10" t="b">
        <f>IF(AND(K7="",L7=""),TRUE,FALSE)</f>
        <v>1</v>
      </c>
      <c r="AL8" s="10"/>
      <c r="AM8" s="10">
        <f>COUNTIF(AE8:AI8,0)</f>
        <v>5</v>
      </c>
      <c r="AN8" s="10" t="b">
        <f>IF((E8=" "),TRUE,FALSE)</f>
        <v>0</v>
      </c>
      <c r="AO8" s="10">
        <f>COUNTIF(AE8:AI8,5)</f>
        <v>0</v>
      </c>
      <c r="AP8" s="10">
        <f>COUNTIF(AE8:AI8,4)</f>
        <v>0</v>
      </c>
      <c r="AQ8" s="10">
        <f>COUNTIF(AE8:AI8,2)</f>
        <v>0</v>
      </c>
      <c r="AR8" s="10">
        <f>COUNTIF(AE8:AI8,1)</f>
        <v>0</v>
      </c>
      <c r="AT8" s="10">
        <f>IF(G7="AL5",5,0)</f>
        <v>0</v>
      </c>
      <c r="AU8" s="10">
        <f>IF(G7="AL4",4,0)</f>
        <v>0</v>
      </c>
      <c r="AV8" s="10">
        <f>IF(G7="AL3",3,0)</f>
        <v>0</v>
      </c>
      <c r="AW8" s="10">
        <f>IF(G7="AL2",2,0)</f>
        <v>0</v>
      </c>
      <c r="AX8" s="10">
        <f>IF(G7="AL1",1,0)</f>
        <v>0</v>
      </c>
      <c r="BA8" t="s">
        <v>122</v>
      </c>
      <c r="BB8" s="228" t="s">
        <v>769</v>
      </c>
      <c r="BC8" s="228" t="s">
        <v>769</v>
      </c>
      <c r="BD8" s="228" t="s">
        <v>769</v>
      </c>
      <c r="BE8" s="228" t="s">
        <v>769</v>
      </c>
      <c r="BF8" s="228" t="s">
        <v>769</v>
      </c>
      <c r="BG8" s="228" t="s">
        <v>769</v>
      </c>
      <c r="BH8" s="228" t="s">
        <v>769</v>
      </c>
      <c r="BI8" s="228" t="s">
        <v>769</v>
      </c>
      <c r="BJ8" s="228" t="s">
        <v>769</v>
      </c>
      <c r="BM8" s="228" t="s">
        <v>762</v>
      </c>
    </row>
    <row r="9" spans="4:65" ht="150" customHeight="1" x14ac:dyDescent="0.3">
      <c r="D9" s="4" t="s">
        <v>105</v>
      </c>
      <c r="E9" s="396" t="s">
        <v>958</v>
      </c>
      <c r="G9" s="124"/>
      <c r="H9" s="230" t="e">
        <f>VLOOKUP(G9,$BA$5:$BR$11,3)</f>
        <v>#N/A</v>
      </c>
      <c r="I9" s="125"/>
      <c r="J9" s="125"/>
      <c r="K9" s="125"/>
      <c r="L9" s="125"/>
      <c r="BA9" t="s">
        <v>118</v>
      </c>
      <c r="BB9" s="228" t="s">
        <v>766</v>
      </c>
      <c r="BC9" s="228" t="s">
        <v>766</v>
      </c>
      <c r="BD9" s="228" t="s">
        <v>766</v>
      </c>
      <c r="BE9" s="228" t="s">
        <v>766</v>
      </c>
      <c r="BF9" s="228" t="s">
        <v>766</v>
      </c>
      <c r="BG9" s="228" t="s">
        <v>766</v>
      </c>
      <c r="BH9" s="228" t="s">
        <v>766</v>
      </c>
      <c r="BI9" s="228" t="s">
        <v>766</v>
      </c>
      <c r="BJ9" s="228" t="s">
        <v>766</v>
      </c>
      <c r="BM9" s="228" t="s">
        <v>763</v>
      </c>
    </row>
    <row r="10" spans="4:65" ht="150" customHeight="1" x14ac:dyDescent="0.3">
      <c r="E10" s="396"/>
      <c r="G10" s="129"/>
      <c r="H10" s="231" t="e">
        <f>VLOOKUP(G10,$BA$5:$BR$11,3)</f>
        <v>#N/A</v>
      </c>
      <c r="I10" s="127"/>
      <c r="J10" s="127"/>
      <c r="K10" s="127"/>
      <c r="L10" s="128"/>
      <c r="BB10" s="26"/>
      <c r="BC10" s="26"/>
      <c r="BD10" s="26"/>
      <c r="BE10" s="26"/>
      <c r="BF10" s="26"/>
      <c r="BG10" s="26"/>
      <c r="BH10" s="26"/>
      <c r="BI10" s="26"/>
      <c r="BJ10" s="26"/>
      <c r="BM10" s="229"/>
    </row>
    <row r="11" spans="4:65" ht="14.25" customHeight="1" x14ac:dyDescent="0.3">
      <c r="E11" s="395" t="str">
        <f>IF(AND(I9="",J9="",K9="",L9=""),"INPUT ERROR! Please provide remarks"," ")</f>
        <v>INPUT ERROR! Please provide remarks</v>
      </c>
      <c r="F11" s="395"/>
      <c r="G11" s="395"/>
      <c r="H11" s="395"/>
      <c r="I11" s="395"/>
      <c r="J11" s="395"/>
      <c r="K11" s="395"/>
      <c r="L11" s="395"/>
      <c r="AD11" s="10" t="b">
        <f>IF(G9="",FALSE,TRUE)</f>
        <v>0</v>
      </c>
      <c r="AE11" s="10">
        <f>IF(G9="AL5",5,0)</f>
        <v>0</v>
      </c>
      <c r="AF11" s="10">
        <f>IF(G9="AL4",4,0)</f>
        <v>0</v>
      </c>
      <c r="AG11" s="10">
        <f>IF(G9="AL3",3,0)</f>
        <v>0</v>
      </c>
      <c r="AH11" s="10">
        <f>IF(G9="AL2",2,0)</f>
        <v>0</v>
      </c>
      <c r="AI11" s="10">
        <f>IF(G9="AL1",1,0)</f>
        <v>0</v>
      </c>
      <c r="AJ11" s="10" t="b">
        <f>IF(AND(K9="",L9=""),TRUE,FALSE)</f>
        <v>1</v>
      </c>
      <c r="AK11" s="10" t="b">
        <f>IF(AND(K10="",L10=""),TRUE,FALSE)</f>
        <v>1</v>
      </c>
      <c r="AL11" s="10"/>
      <c r="AM11" s="10">
        <f>COUNTIF(AE11:AI11,0)</f>
        <v>5</v>
      </c>
      <c r="AN11" s="10" t="b">
        <f>IF((E11=" "),TRUE,FALSE)</f>
        <v>0</v>
      </c>
      <c r="AO11" s="10">
        <f>COUNTIF(AE11:AI11,5)</f>
        <v>0</v>
      </c>
      <c r="AP11" s="10">
        <f>COUNTIF(AE11:AI11,4)</f>
        <v>0</v>
      </c>
      <c r="AQ11" s="10">
        <f>COUNTIF(AE11:AI11,2)</f>
        <v>0</v>
      </c>
      <c r="AR11" s="10">
        <f>COUNTIF(AE11:AI11,1)</f>
        <v>0</v>
      </c>
      <c r="AT11" s="10">
        <f>IF(G10="AL5",5,0)</f>
        <v>0</v>
      </c>
      <c r="AU11" s="10">
        <f>IF(G10="AL4",4,0)</f>
        <v>0</v>
      </c>
      <c r="AV11" s="10">
        <f>IF(G10="AL3",3,0)</f>
        <v>0</v>
      </c>
      <c r="AW11" s="10">
        <f>IF(G10="AL2",2,0)</f>
        <v>0</v>
      </c>
      <c r="AX11" s="10">
        <f>IF(G10="AL1",1,0)</f>
        <v>0</v>
      </c>
    </row>
    <row r="12" spans="4:65" ht="150" customHeight="1" x14ac:dyDescent="0.3">
      <c r="D12" s="4" t="s">
        <v>106</v>
      </c>
      <c r="E12" s="396" t="s">
        <v>959</v>
      </c>
      <c r="G12" s="124"/>
      <c r="H12" s="230" t="e">
        <f>VLOOKUP(G12,$BA$5:$BR$11,4)</f>
        <v>#N/A</v>
      </c>
      <c r="I12" s="125"/>
      <c r="J12" s="125"/>
      <c r="K12" s="125"/>
      <c r="L12" s="125"/>
    </row>
    <row r="13" spans="4:65" ht="150" customHeight="1" x14ac:dyDescent="0.3">
      <c r="E13" s="396"/>
      <c r="G13" s="129"/>
      <c r="H13" s="231" t="e">
        <f>VLOOKUP(G13,$BA$5:$BR$11,4)</f>
        <v>#N/A</v>
      </c>
      <c r="I13" s="127"/>
      <c r="J13" s="127"/>
      <c r="K13" s="127"/>
      <c r="L13" s="128"/>
    </row>
    <row r="14" spans="4:65" x14ac:dyDescent="0.3">
      <c r="E14" s="395" t="str">
        <f>IF(AND(I12="",J12="",K12="",L12=""),"INPUT ERROR! Please provide remarks"," ")</f>
        <v>INPUT ERROR! Please provide remarks</v>
      </c>
      <c r="F14" s="395"/>
      <c r="G14" s="395"/>
      <c r="H14" s="395"/>
      <c r="I14" s="395"/>
      <c r="J14" s="395"/>
      <c r="K14" s="395"/>
      <c r="L14" s="395"/>
      <c r="AD14" s="10" t="b">
        <f>IF(G12="",FALSE,TRUE)</f>
        <v>0</v>
      </c>
      <c r="AE14" s="10">
        <f>IF(G12="AL5",5,0)</f>
        <v>0</v>
      </c>
      <c r="AF14" s="10">
        <f>IF(G12="AL4",4,0)</f>
        <v>0</v>
      </c>
      <c r="AG14" s="10">
        <f>IF(G12="AL3",3,0)</f>
        <v>0</v>
      </c>
      <c r="AH14" s="10">
        <f>IF(G12="AL2",2,0)</f>
        <v>0</v>
      </c>
      <c r="AI14" s="10">
        <f>IF(G12="AL1",1,0)</f>
        <v>0</v>
      </c>
      <c r="AJ14" s="10" t="b">
        <f>IF(AND(K12="",L12=""),TRUE,FALSE)</f>
        <v>1</v>
      </c>
      <c r="AK14" s="10" t="b">
        <f>IF(AND(K13="",L13=""),TRUE,FALSE)</f>
        <v>1</v>
      </c>
      <c r="AL14" s="10"/>
      <c r="AM14" s="10">
        <f>COUNTIF(AE14:AI14,0)</f>
        <v>5</v>
      </c>
      <c r="AN14" s="10" t="b">
        <f>IF((E14=" "),TRUE,FALSE)</f>
        <v>0</v>
      </c>
      <c r="AO14" s="10">
        <f>COUNTIF(AE14:AI14,5)</f>
        <v>0</v>
      </c>
      <c r="AP14" s="10">
        <f>COUNTIF(AE14:AI14,4)</f>
        <v>0</v>
      </c>
      <c r="AQ14" s="10">
        <f>COUNTIF(AE14:AI14,2)</f>
        <v>0</v>
      </c>
      <c r="AR14" s="10">
        <f>COUNTIF(AE14:AI14,1)</f>
        <v>0</v>
      </c>
      <c r="AT14" s="10">
        <f>IF(G13="AL5",5,0)</f>
        <v>0</v>
      </c>
      <c r="AU14" s="10">
        <f>IF(G13="AL4",4,0)</f>
        <v>0</v>
      </c>
      <c r="AV14" s="10">
        <f>IF(G13="AL3",3,0)</f>
        <v>0</v>
      </c>
      <c r="AW14" s="10">
        <f>IF(G13="AL2",2,0)</f>
        <v>0</v>
      </c>
      <c r="AX14" s="10">
        <f>IF(G13="AL1",1,0)</f>
        <v>0</v>
      </c>
    </row>
    <row r="15" spans="4:65" ht="150" customHeight="1" x14ac:dyDescent="0.3">
      <c r="D15" s="4" t="s">
        <v>107</v>
      </c>
      <c r="E15" s="396" t="s">
        <v>960</v>
      </c>
      <c r="G15" s="124"/>
      <c r="H15" s="230" t="e">
        <f>VLOOKUP(G15,$BA$5:$BR$11,5)</f>
        <v>#N/A</v>
      </c>
      <c r="I15" s="125"/>
      <c r="J15" s="125"/>
      <c r="K15" s="125"/>
      <c r="L15" s="125"/>
    </row>
    <row r="16" spans="4:65" ht="150" customHeight="1" x14ac:dyDescent="0.3">
      <c r="E16" s="396"/>
      <c r="G16" s="129"/>
      <c r="H16" s="231" t="e">
        <f>VLOOKUP(G16,$BA$5:$BR$11,5)</f>
        <v>#N/A</v>
      </c>
      <c r="I16" s="127"/>
      <c r="J16" s="127"/>
      <c r="K16" s="127"/>
      <c r="L16" s="128"/>
    </row>
    <row r="17" spans="4:50" x14ac:dyDescent="0.3">
      <c r="E17" s="395" t="str">
        <f>IF(AND(I15="",J15="",K15="",L15=""),"INPUT ERROR! Please provide remarks"," ")</f>
        <v>INPUT ERROR! Please provide remarks</v>
      </c>
      <c r="F17" s="395"/>
      <c r="G17" s="395"/>
      <c r="H17" s="395"/>
      <c r="I17" s="395"/>
      <c r="J17" s="395"/>
      <c r="K17" s="395"/>
      <c r="L17" s="395"/>
      <c r="AD17" s="10" t="b">
        <f>IF(G15="",FALSE,TRUE)</f>
        <v>0</v>
      </c>
      <c r="AE17" s="10">
        <f>IF(G15="AL5",5,0)</f>
        <v>0</v>
      </c>
      <c r="AF17" s="10">
        <f>IF(G15="AL4",4,0)</f>
        <v>0</v>
      </c>
      <c r="AG17" s="10">
        <f>IF(G15="AL3",3,0)</f>
        <v>0</v>
      </c>
      <c r="AH17" s="10">
        <f>IF(G15="AL2",2,0)</f>
        <v>0</v>
      </c>
      <c r="AI17" s="10">
        <f>IF(G15="AL1",1,0)</f>
        <v>0</v>
      </c>
      <c r="AJ17" s="10" t="b">
        <f>IF(AND(K15="",L15=""),TRUE,FALSE)</f>
        <v>1</v>
      </c>
      <c r="AK17" s="10" t="b">
        <f>IF(AND(K16="",L16=""),TRUE,FALSE)</f>
        <v>1</v>
      </c>
      <c r="AL17" s="10"/>
      <c r="AM17" s="10">
        <f>COUNTIF(AE17:AI17,0)</f>
        <v>5</v>
      </c>
      <c r="AN17" s="10" t="b">
        <f>IF((E17=" "),TRUE,FALSE)</f>
        <v>0</v>
      </c>
      <c r="AO17" s="10">
        <f>COUNTIF(AE17:AI17,5)</f>
        <v>0</v>
      </c>
      <c r="AP17" s="10">
        <f>COUNTIF(AE17:AI17,4)</f>
        <v>0</v>
      </c>
      <c r="AQ17" s="10">
        <f>COUNTIF(AE17:AI17,2)</f>
        <v>0</v>
      </c>
      <c r="AR17" s="10">
        <f>COUNTIF(AE17:AI17,1)</f>
        <v>0</v>
      </c>
      <c r="AT17" s="10">
        <f>IF(G16="AL5",5,0)</f>
        <v>0</v>
      </c>
      <c r="AU17" s="10">
        <f>IF(G16="AL4",4,0)</f>
        <v>0</v>
      </c>
      <c r="AV17" s="10">
        <f>IF(G16="AL3",3,0)</f>
        <v>0</v>
      </c>
      <c r="AW17" s="10">
        <f>IF(G16="AL2",2,0)</f>
        <v>0</v>
      </c>
      <c r="AX17" s="10">
        <f>IF(G16="AL1",1,0)</f>
        <v>0</v>
      </c>
    </row>
    <row r="18" spans="4:50" ht="150" customHeight="1" x14ac:dyDescent="0.3">
      <c r="D18" s="4" t="s">
        <v>108</v>
      </c>
      <c r="E18" s="396" t="s">
        <v>961</v>
      </c>
      <c r="G18" s="124"/>
      <c r="H18" s="230" t="e">
        <f>VLOOKUP(G18,$BA$5:$BR$11,6)</f>
        <v>#N/A</v>
      </c>
      <c r="I18" s="125"/>
      <c r="J18" s="125"/>
      <c r="K18" s="125"/>
      <c r="L18" s="125"/>
    </row>
    <row r="19" spans="4:50" ht="150" customHeight="1" x14ac:dyDescent="0.3">
      <c r="E19" s="396"/>
      <c r="G19" s="129"/>
      <c r="H19" s="231" t="e">
        <f>VLOOKUP(G19,$BA$5:$BR$11,6)</f>
        <v>#N/A</v>
      </c>
      <c r="I19" s="127"/>
      <c r="J19" s="127"/>
      <c r="K19" s="127"/>
      <c r="L19" s="128"/>
    </row>
    <row r="20" spans="4:50" x14ac:dyDescent="0.3">
      <c r="E20" s="395" t="str">
        <f>IF(AND(I18="",J18="",K18="",L18=""),"INPUT ERROR! Please provide remarks"," ")</f>
        <v>INPUT ERROR! Please provide remarks</v>
      </c>
      <c r="F20" s="395"/>
      <c r="G20" s="395"/>
      <c r="H20" s="395"/>
      <c r="I20" s="395"/>
      <c r="J20" s="395"/>
      <c r="K20" s="395"/>
      <c r="L20" s="395"/>
      <c r="AD20" s="10" t="b">
        <f>IF(G18="",FALSE,TRUE)</f>
        <v>0</v>
      </c>
      <c r="AE20" s="10">
        <f>IF(G18="AL5",5,0)</f>
        <v>0</v>
      </c>
      <c r="AF20" s="10">
        <f>IF(G18="AL4",4,0)</f>
        <v>0</v>
      </c>
      <c r="AG20" s="10">
        <f>IF(G18="AL3",3,0)</f>
        <v>0</v>
      </c>
      <c r="AH20" s="10">
        <f>IF(G18="AL2",2,0)</f>
        <v>0</v>
      </c>
      <c r="AI20" s="10">
        <f>IF(G18="AL1",1,0)</f>
        <v>0</v>
      </c>
      <c r="AJ20" s="10" t="b">
        <f>IF(AND(K18="",L18=""),TRUE,FALSE)</f>
        <v>1</v>
      </c>
      <c r="AK20" s="10" t="b">
        <f>IF(AND(K19="",L19=""),TRUE,FALSE)</f>
        <v>1</v>
      </c>
      <c r="AL20" s="10"/>
      <c r="AM20" s="10">
        <f>COUNTIF(AE20:AI20,0)</f>
        <v>5</v>
      </c>
      <c r="AN20" s="10" t="b">
        <f>IF((E20=" "),TRUE,FALSE)</f>
        <v>0</v>
      </c>
      <c r="AO20" s="10">
        <f>COUNTIF(AE20:AI20,5)</f>
        <v>0</v>
      </c>
      <c r="AP20" s="10">
        <f>COUNTIF(AE20:AI20,4)</f>
        <v>0</v>
      </c>
      <c r="AQ20" s="10">
        <f>COUNTIF(AE20:AI20,2)</f>
        <v>0</v>
      </c>
      <c r="AR20" s="10">
        <f>COUNTIF(AE20:AI20,1)</f>
        <v>0</v>
      </c>
      <c r="AT20" s="10">
        <f>IF(G19="AL5",5,0)</f>
        <v>0</v>
      </c>
      <c r="AU20" s="10">
        <f>IF(G19="AL4",4,0)</f>
        <v>0</v>
      </c>
      <c r="AV20" s="10">
        <f>IF(G19="AL3",3,0)</f>
        <v>0</v>
      </c>
      <c r="AW20" s="10">
        <f>IF(G19="AL2",2,0)</f>
        <v>0</v>
      </c>
      <c r="AX20" s="10">
        <f>IF(G19="AL1",1,0)</f>
        <v>0</v>
      </c>
    </row>
    <row r="21" spans="4:50" ht="150" hidden="1" customHeight="1" x14ac:dyDescent="0.3">
      <c r="D21" s="4" t="s">
        <v>109</v>
      </c>
      <c r="E21" s="396" t="s">
        <v>774</v>
      </c>
      <c r="G21" s="124"/>
      <c r="H21" s="230" t="e">
        <f>VLOOKUP(G21,$BA$5:$BR$11,7)</f>
        <v>#N/A</v>
      </c>
      <c r="I21" s="125"/>
      <c r="J21" s="125"/>
      <c r="K21" s="125"/>
      <c r="L21" s="125"/>
      <c r="AD21" s="10"/>
      <c r="AE21" s="10"/>
      <c r="AF21" s="10"/>
      <c r="AG21" s="10"/>
      <c r="AH21" s="10"/>
      <c r="AI21" s="10"/>
      <c r="AJ21" s="10"/>
      <c r="AK21" s="10"/>
      <c r="AL21" s="10"/>
      <c r="AM21" s="10"/>
      <c r="AN21" s="10"/>
      <c r="AO21" s="10"/>
      <c r="AP21" s="10"/>
      <c r="AQ21" s="10"/>
      <c r="AR21" s="10"/>
      <c r="AT21" s="10"/>
      <c r="AU21" s="10"/>
      <c r="AV21" s="10"/>
      <c r="AW21" s="10"/>
      <c r="AX21" s="10"/>
    </row>
    <row r="22" spans="4:50" ht="150" hidden="1" customHeight="1" x14ac:dyDescent="0.3">
      <c r="E22" s="396"/>
      <c r="G22" s="129"/>
      <c r="H22" s="231" t="e">
        <f>VLOOKUP(G22,$BA$5:$BR$11,7)</f>
        <v>#N/A</v>
      </c>
      <c r="I22" s="127"/>
      <c r="J22" s="127"/>
      <c r="K22" s="127"/>
      <c r="L22" s="128"/>
      <c r="AD22" s="10"/>
      <c r="AE22" s="10"/>
      <c r="AF22" s="10"/>
      <c r="AG22" s="10"/>
      <c r="AH22" s="10"/>
      <c r="AI22" s="10"/>
      <c r="AJ22" s="10"/>
      <c r="AK22" s="10"/>
      <c r="AL22" s="10"/>
      <c r="AM22" s="10"/>
      <c r="AN22" s="10"/>
      <c r="AO22" s="10"/>
      <c r="AP22" s="10"/>
      <c r="AQ22" s="10"/>
      <c r="AR22" s="10"/>
      <c r="AT22" s="10"/>
      <c r="AU22" s="10"/>
      <c r="AV22" s="10"/>
      <c r="AW22" s="10"/>
      <c r="AX22" s="10"/>
    </row>
    <row r="23" spans="4:50" hidden="1" x14ac:dyDescent="0.3">
      <c r="E23" s="395" t="str">
        <f>IF(AND(I21="",J21="",K21="",L21=""),"INPUT ERROR! Please provide remarks"," ")</f>
        <v>INPUT ERROR! Please provide remarks</v>
      </c>
      <c r="F23" s="395"/>
      <c r="G23" s="395"/>
      <c r="H23" s="395"/>
      <c r="I23" s="395"/>
      <c r="J23" s="395"/>
      <c r="K23" s="395"/>
      <c r="L23" s="395"/>
      <c r="AD23" s="10" t="b">
        <f>IF(G21="",FALSE,TRUE)</f>
        <v>0</v>
      </c>
      <c r="AE23" s="10">
        <f>IF(G21="AL5",5,0)</f>
        <v>0</v>
      </c>
      <c r="AF23" s="10">
        <f>IF(G21="AL4",4,0)</f>
        <v>0</v>
      </c>
      <c r="AG23" s="10">
        <f>IF(G21="AL3",3,0)</f>
        <v>0</v>
      </c>
      <c r="AH23" s="10">
        <f>IF(G21="AL2",2,0)</f>
        <v>0</v>
      </c>
      <c r="AI23" s="10">
        <f>IF(G21="AL1",1,0)</f>
        <v>0</v>
      </c>
      <c r="AJ23" s="10" t="b">
        <f>IF(AND(K21="",L21=""),TRUE,FALSE)</f>
        <v>1</v>
      </c>
      <c r="AK23" s="10" t="b">
        <f>IF(AND(K22="",L22=""),TRUE,FALSE)</f>
        <v>1</v>
      </c>
      <c r="AL23" s="10"/>
      <c r="AM23" s="10">
        <f t="shared" ref="AM23:AM32" si="0">COUNTIF(AE23:AI23,0)</f>
        <v>5</v>
      </c>
      <c r="AN23" s="10" t="b">
        <f>IF((E23=" "),TRUE,FALSE)</f>
        <v>0</v>
      </c>
      <c r="AO23" s="10">
        <f t="shared" ref="AO23:AO32" si="1">COUNTIF(AE23:AI23,5)</f>
        <v>0</v>
      </c>
      <c r="AP23" s="10">
        <f t="shared" ref="AP23:AP32" si="2">COUNTIF(AE23:AI23,4)</f>
        <v>0</v>
      </c>
      <c r="AQ23" s="10">
        <f t="shared" ref="AQ23:AQ32" si="3">COUNTIF(AE23:AI23,2)</f>
        <v>0</v>
      </c>
      <c r="AR23" s="10">
        <f t="shared" ref="AR23:AR32" si="4">COUNTIF(AE23:AI23,1)</f>
        <v>0</v>
      </c>
      <c r="AT23" s="10">
        <f>IF(G22="AL5",5,0)</f>
        <v>0</v>
      </c>
      <c r="AU23" s="10">
        <f>IF(G22="AL4",4,0)</f>
        <v>0</v>
      </c>
      <c r="AV23" s="10">
        <f>IF(G22="AL3",3,0)</f>
        <v>0</v>
      </c>
      <c r="AW23" s="10">
        <f>IF(G22="AL2",2,0)</f>
        <v>0</v>
      </c>
      <c r="AX23" s="10">
        <f>IF(G22="AL1",1,0)</f>
        <v>0</v>
      </c>
    </row>
    <row r="24" spans="4:50" ht="150" hidden="1" customHeight="1" x14ac:dyDescent="0.3">
      <c r="D24" s="4" t="s">
        <v>110</v>
      </c>
      <c r="E24" s="396" t="s">
        <v>749</v>
      </c>
      <c r="G24" s="124"/>
      <c r="H24" s="230" t="e">
        <f>VLOOKUP(G24,$BA$5:$BR$11,8)</f>
        <v>#N/A</v>
      </c>
      <c r="I24" s="125"/>
      <c r="J24" s="125"/>
      <c r="K24" s="125"/>
      <c r="L24" s="125"/>
      <c r="AD24" s="10"/>
      <c r="AE24" s="10"/>
      <c r="AF24" s="10"/>
      <c r="AG24" s="10"/>
      <c r="AH24" s="10"/>
      <c r="AI24" s="10"/>
      <c r="AJ24" s="10"/>
      <c r="AK24" s="10"/>
      <c r="AL24" s="10"/>
      <c r="AM24" s="10"/>
      <c r="AN24" s="10"/>
      <c r="AO24" s="10"/>
      <c r="AP24" s="10"/>
      <c r="AQ24" s="10"/>
      <c r="AR24" s="10"/>
      <c r="AT24" s="10"/>
      <c r="AU24" s="10"/>
      <c r="AV24" s="10"/>
      <c r="AW24" s="10"/>
      <c r="AX24" s="10"/>
    </row>
    <row r="25" spans="4:50" ht="150" hidden="1" customHeight="1" x14ac:dyDescent="0.3">
      <c r="E25" s="396"/>
      <c r="G25" s="129"/>
      <c r="H25" s="231" t="e">
        <f>VLOOKUP(G25,$BA$5:$BR$11,8)</f>
        <v>#N/A</v>
      </c>
      <c r="I25" s="127"/>
      <c r="J25" s="127"/>
      <c r="K25" s="127"/>
      <c r="L25" s="128"/>
      <c r="AD25" s="10"/>
      <c r="AE25" s="10"/>
      <c r="AF25" s="10"/>
      <c r="AG25" s="10"/>
      <c r="AH25" s="10"/>
      <c r="AI25" s="10"/>
      <c r="AJ25" s="10"/>
      <c r="AK25" s="10"/>
      <c r="AL25" s="10"/>
      <c r="AM25" s="10"/>
      <c r="AN25" s="10"/>
      <c r="AO25" s="10"/>
      <c r="AP25" s="10"/>
      <c r="AQ25" s="10"/>
      <c r="AR25" s="10"/>
      <c r="AT25" s="10"/>
      <c r="AU25" s="10"/>
      <c r="AV25" s="10"/>
      <c r="AW25" s="10"/>
      <c r="AX25" s="10"/>
    </row>
    <row r="26" spans="4:50" hidden="1" x14ac:dyDescent="0.3">
      <c r="E26" s="395" t="str">
        <f>IF(AND(I24="",J24="",K24="",L24=""),"INPUT ERROR! Please provide remarks"," ")</f>
        <v>INPUT ERROR! Please provide remarks</v>
      </c>
      <c r="F26" s="395"/>
      <c r="G26" s="395"/>
      <c r="H26" s="395"/>
      <c r="I26" s="395"/>
      <c r="J26" s="395"/>
      <c r="K26" s="395"/>
      <c r="L26" s="395"/>
      <c r="AC26" t="b">
        <f>IF(G24="",FALSE,TRUE)</f>
        <v>0</v>
      </c>
      <c r="AD26" s="10" t="b">
        <f>AC26</f>
        <v>0</v>
      </c>
      <c r="AE26" s="10">
        <f>IF(G24="AL5",5,0)</f>
        <v>0</v>
      </c>
      <c r="AF26" s="10">
        <f>IF(G24="AL4",4,0)</f>
        <v>0</v>
      </c>
      <c r="AG26" s="10">
        <f>IF(G24="AL3",3,0)</f>
        <v>0</v>
      </c>
      <c r="AH26" s="10">
        <f>IF(G24="AL2",2,0)</f>
        <v>0</v>
      </c>
      <c r="AI26" s="10">
        <f>IF(G24="AL1",1,0)</f>
        <v>0</v>
      </c>
      <c r="AJ26" s="10" t="b">
        <f>IF(AND(K24="",L24=""),TRUE,FALSE)</f>
        <v>1</v>
      </c>
      <c r="AK26" s="10" t="b">
        <f>IF(AND(K25="",L25=""),TRUE,FALSE)</f>
        <v>1</v>
      </c>
      <c r="AL26" s="10"/>
      <c r="AM26" s="10">
        <f t="shared" si="0"/>
        <v>5</v>
      </c>
      <c r="AN26" s="10" t="b">
        <f>IF((E26=" "),TRUE,FALSE)</f>
        <v>0</v>
      </c>
      <c r="AO26" s="10">
        <f t="shared" si="1"/>
        <v>0</v>
      </c>
      <c r="AP26" s="10">
        <f t="shared" si="2"/>
        <v>0</v>
      </c>
      <c r="AQ26" s="10">
        <f t="shared" si="3"/>
        <v>0</v>
      </c>
      <c r="AR26" s="10">
        <f t="shared" si="4"/>
        <v>0</v>
      </c>
      <c r="AT26" s="10">
        <f>IF(G25="AL5",5,0)</f>
        <v>0</v>
      </c>
      <c r="AU26" s="10">
        <f>IF(G25="AL4",4,0)</f>
        <v>0</v>
      </c>
      <c r="AV26" s="10">
        <f>IF(G25="AL3",3,0)</f>
        <v>0</v>
      </c>
      <c r="AW26" s="10">
        <f>IF(G25="AL2",2,0)</f>
        <v>0</v>
      </c>
      <c r="AX26" s="10">
        <f>IF(G25="AL1",1,0)</f>
        <v>0</v>
      </c>
    </row>
    <row r="27" spans="4:50" ht="150" hidden="1" customHeight="1" x14ac:dyDescent="0.3">
      <c r="D27" s="4" t="s">
        <v>111</v>
      </c>
      <c r="E27" s="396" t="s">
        <v>750</v>
      </c>
      <c r="G27" s="124"/>
      <c r="H27" s="230" t="e">
        <f>VLOOKUP(G27,$BA$5:$BR$11,9)</f>
        <v>#N/A</v>
      </c>
      <c r="I27" s="125"/>
      <c r="J27" s="125"/>
      <c r="K27" s="125"/>
      <c r="L27" s="125"/>
      <c r="AD27" s="10"/>
      <c r="AE27" s="10"/>
      <c r="AF27" s="10"/>
      <c r="AG27" s="10"/>
      <c r="AH27" s="10"/>
      <c r="AI27" s="10"/>
      <c r="AJ27" s="10"/>
      <c r="AK27" s="10"/>
      <c r="AL27" s="10"/>
      <c r="AM27" s="10"/>
      <c r="AN27" s="10"/>
      <c r="AO27" s="10"/>
      <c r="AP27" s="10"/>
      <c r="AQ27" s="10"/>
      <c r="AR27" s="10"/>
      <c r="AT27" s="10"/>
      <c r="AU27" s="10"/>
      <c r="AV27" s="10"/>
      <c r="AW27" s="10"/>
      <c r="AX27" s="10"/>
    </row>
    <row r="28" spans="4:50" ht="150" hidden="1" customHeight="1" x14ac:dyDescent="0.3">
      <c r="E28" s="396"/>
      <c r="G28" s="129"/>
      <c r="H28" s="231" t="e">
        <f>VLOOKUP(G28,$BA$5:$BR$11,9)</f>
        <v>#N/A</v>
      </c>
      <c r="I28" s="127"/>
      <c r="J28" s="127"/>
      <c r="K28" s="127"/>
      <c r="L28" s="128"/>
      <c r="AD28" s="10"/>
      <c r="AE28" s="10"/>
      <c r="AF28" s="10"/>
      <c r="AG28" s="10"/>
      <c r="AH28" s="10"/>
      <c r="AI28" s="10"/>
      <c r="AJ28" s="10"/>
      <c r="AK28" s="10"/>
      <c r="AL28" s="10"/>
      <c r="AM28" s="10"/>
      <c r="AN28" s="10"/>
      <c r="AO28" s="10"/>
      <c r="AP28" s="10"/>
      <c r="AQ28" s="10"/>
      <c r="AR28" s="10"/>
      <c r="AT28" s="10"/>
      <c r="AU28" s="10"/>
      <c r="AV28" s="10"/>
      <c r="AW28" s="10"/>
      <c r="AX28" s="10"/>
    </row>
    <row r="29" spans="4:50" hidden="1" x14ac:dyDescent="0.3">
      <c r="E29" s="395" t="str">
        <f>IF(AND(I27="",J27="",K27="",L27=""),"INPUT ERROR! Please provide remarks"," ")</f>
        <v>INPUT ERROR! Please provide remarks</v>
      </c>
      <c r="F29" s="395"/>
      <c r="G29" s="395"/>
      <c r="H29" s="395"/>
      <c r="I29" s="395"/>
      <c r="J29" s="395"/>
      <c r="K29" s="395"/>
      <c r="L29" s="395"/>
      <c r="AD29" s="10" t="b">
        <f>IF(G27="",FALSE,TRUE)</f>
        <v>0</v>
      </c>
      <c r="AE29" s="10">
        <f>IF(G27="AL5",5,0)</f>
        <v>0</v>
      </c>
      <c r="AF29" s="10">
        <f>IF(G27="AL4",4,0)</f>
        <v>0</v>
      </c>
      <c r="AG29" s="10">
        <f>IF(G27="AL3",3,0)</f>
        <v>0</v>
      </c>
      <c r="AH29" s="10">
        <f>IF(G27="AL2",2,0)</f>
        <v>0</v>
      </c>
      <c r="AI29" s="10">
        <f>IF(G27="AL1",1,0)</f>
        <v>0</v>
      </c>
      <c r="AJ29" s="10" t="b">
        <f>IF(AND(K27="",L27=""),TRUE,FALSE)</f>
        <v>1</v>
      </c>
      <c r="AK29" s="10" t="b">
        <f>IF(AND(K28="",L28=""),TRUE,FALSE)</f>
        <v>1</v>
      </c>
      <c r="AL29" s="10"/>
      <c r="AM29" s="10">
        <f t="shared" si="0"/>
        <v>5</v>
      </c>
      <c r="AN29" s="10" t="b">
        <f>IF((E29=" "),TRUE,FALSE)</f>
        <v>0</v>
      </c>
      <c r="AO29" s="10">
        <f t="shared" si="1"/>
        <v>0</v>
      </c>
      <c r="AP29" s="10">
        <f t="shared" si="2"/>
        <v>0</v>
      </c>
      <c r="AQ29" s="10">
        <f t="shared" si="3"/>
        <v>0</v>
      </c>
      <c r="AR29" s="10">
        <f t="shared" si="4"/>
        <v>0</v>
      </c>
      <c r="AT29" s="10">
        <f>IF(G28="AL5",5,0)</f>
        <v>0</v>
      </c>
      <c r="AU29" s="10">
        <f>IF(G28="AL4",4,0)</f>
        <v>0</v>
      </c>
      <c r="AV29" s="10">
        <f>IF(G28="AL3",3,0)</f>
        <v>0</v>
      </c>
      <c r="AW29" s="10">
        <f>IF(G28="AL2",2,0)</f>
        <v>0</v>
      </c>
      <c r="AX29" s="10">
        <f>IF(G28="AL1",1,0)</f>
        <v>0</v>
      </c>
    </row>
    <row r="30" spans="4:50" ht="150" hidden="1" customHeight="1" x14ac:dyDescent="0.3">
      <c r="D30" s="4" t="s">
        <v>112</v>
      </c>
      <c r="E30" s="396" t="s">
        <v>751</v>
      </c>
      <c r="G30" s="124"/>
      <c r="H30" s="230" t="e">
        <f>VLOOKUP(G30,$BA$5:$BR$11,10)</f>
        <v>#N/A</v>
      </c>
      <c r="I30" s="125"/>
      <c r="J30" s="125"/>
      <c r="K30" s="125"/>
      <c r="L30" s="125"/>
      <c r="AD30" s="10"/>
      <c r="AE30" s="10"/>
      <c r="AF30" s="10"/>
      <c r="AG30" s="10"/>
      <c r="AH30" s="10"/>
      <c r="AI30" s="10"/>
      <c r="AJ30" s="10"/>
      <c r="AK30" s="10"/>
      <c r="AL30" s="10"/>
      <c r="AM30" s="10"/>
      <c r="AN30" s="10"/>
      <c r="AO30" s="10"/>
      <c r="AP30" s="10"/>
      <c r="AQ30" s="10"/>
      <c r="AR30" s="10"/>
      <c r="AT30" s="10"/>
      <c r="AU30" s="10"/>
      <c r="AV30" s="10"/>
      <c r="AW30" s="10"/>
      <c r="AX30" s="10"/>
    </row>
    <row r="31" spans="4:50" ht="150" hidden="1" customHeight="1" x14ac:dyDescent="0.3">
      <c r="E31" s="396"/>
      <c r="G31" s="129"/>
      <c r="H31" s="231" t="e">
        <f>VLOOKUP(G31,$BA$5:$BR$11,10)</f>
        <v>#N/A</v>
      </c>
      <c r="I31" s="127"/>
      <c r="J31" s="127"/>
      <c r="K31" s="127"/>
      <c r="L31" s="128"/>
      <c r="AD31" s="10"/>
      <c r="AE31" s="10"/>
      <c r="AF31" s="10"/>
      <c r="AG31" s="10"/>
      <c r="AH31" s="10"/>
      <c r="AI31" s="10"/>
      <c r="AJ31" s="10"/>
      <c r="AK31" s="10"/>
      <c r="AL31" s="10"/>
      <c r="AM31" s="10"/>
      <c r="AN31" s="10"/>
      <c r="AO31" s="10"/>
      <c r="AP31" s="10"/>
      <c r="AQ31" s="10"/>
      <c r="AR31" s="10"/>
      <c r="AT31" s="10"/>
      <c r="AU31" s="10"/>
      <c r="AV31" s="10"/>
      <c r="AW31" s="10"/>
      <c r="AX31" s="10"/>
    </row>
    <row r="32" spans="4:50" hidden="1" x14ac:dyDescent="0.3">
      <c r="E32" s="395" t="str">
        <f>IF(AND(I30="",J30="",K30="",L30=""),"INPUT ERROR! Please provide remarks"," ")</f>
        <v>INPUT ERROR! Please provide remarks</v>
      </c>
      <c r="F32" s="395"/>
      <c r="G32" s="395"/>
      <c r="H32" s="395"/>
      <c r="I32" s="395"/>
      <c r="J32" s="395"/>
      <c r="K32" s="395"/>
      <c r="L32" s="395"/>
      <c r="AD32" s="10" t="b">
        <f>IF(G30="",FALSE,TRUE)</f>
        <v>0</v>
      </c>
      <c r="AE32" s="10">
        <f>IF(G30="AL5",5,0)</f>
        <v>0</v>
      </c>
      <c r="AF32" s="10">
        <f>IF(G30="AL4",4,0)</f>
        <v>0</v>
      </c>
      <c r="AG32" s="10">
        <f>IF(G30="AL3",3,0)</f>
        <v>0</v>
      </c>
      <c r="AH32" s="10">
        <f>IF(G30="AL2",2,0)</f>
        <v>0</v>
      </c>
      <c r="AI32" s="10">
        <f>IF(G30="AL1",1,0)</f>
        <v>0</v>
      </c>
      <c r="AJ32" s="10" t="b">
        <f>IF(AND(K30="",L30=""),TRUE,FALSE)</f>
        <v>1</v>
      </c>
      <c r="AK32" s="10" t="b">
        <f>IF(AND(K31="",L31=""),TRUE,FALSE)</f>
        <v>1</v>
      </c>
      <c r="AL32" s="10"/>
      <c r="AM32" s="10">
        <f t="shared" si="0"/>
        <v>5</v>
      </c>
      <c r="AN32" s="10" t="b">
        <f>IF((E32=" "),TRUE,FALSE)</f>
        <v>0</v>
      </c>
      <c r="AO32" s="10">
        <f t="shared" si="1"/>
        <v>0</v>
      </c>
      <c r="AP32" s="10">
        <f t="shared" si="2"/>
        <v>0</v>
      </c>
      <c r="AQ32" s="10">
        <f t="shared" si="3"/>
        <v>0</v>
      </c>
      <c r="AR32" s="10">
        <f t="shared" si="4"/>
        <v>0</v>
      </c>
      <c r="AT32" s="10">
        <f>IF(G31="AL5",5,0)</f>
        <v>0</v>
      </c>
      <c r="AU32" s="10">
        <f>IF(G31="AL4",4,0)</f>
        <v>0</v>
      </c>
      <c r="AV32" s="10">
        <f>IF(G31="AL3",3,0)</f>
        <v>0</v>
      </c>
      <c r="AW32" s="10">
        <f>IF(G31="AL2",2,0)</f>
        <v>0</v>
      </c>
      <c r="AX32" s="10">
        <f>IF(G31="AL1",1,0)</f>
        <v>0</v>
      </c>
    </row>
    <row r="33" spans="5:50" ht="5.4" customHeight="1" thickBot="1" x14ac:dyDescent="0.35">
      <c r="E33" s="135"/>
      <c r="F33" s="136"/>
      <c r="G33" s="137"/>
      <c r="H33" s="137"/>
      <c r="I33" s="137"/>
      <c r="J33" s="137"/>
      <c r="K33" s="137"/>
      <c r="L33" s="136"/>
      <c r="AJ33" s="10"/>
    </row>
    <row r="34" spans="5:50" ht="28.5" customHeight="1" thickTop="1" thickBot="1" x14ac:dyDescent="0.35">
      <c r="E34" s="108" t="s">
        <v>609</v>
      </c>
      <c r="AD34" s="10"/>
      <c r="AE34" s="10"/>
      <c r="AF34" s="10"/>
      <c r="AG34" s="10"/>
      <c r="AH34" s="10"/>
      <c r="AI34" s="10"/>
      <c r="AJ34" s="10"/>
      <c r="AK34" s="10"/>
      <c r="AL34" s="10"/>
      <c r="AM34" s="10"/>
      <c r="AN34" s="10"/>
      <c r="AO34" s="10"/>
      <c r="AP34" s="10"/>
      <c r="AQ34" s="10"/>
      <c r="AR34" s="10"/>
      <c r="AT34" s="10"/>
      <c r="AU34" s="10"/>
      <c r="AV34" s="10"/>
      <c r="AW34" s="10"/>
      <c r="AX34" s="10"/>
    </row>
    <row r="35" spans="5:50" ht="14.4" customHeight="1" x14ac:dyDescent="0.3">
      <c r="E35" s="399"/>
      <c r="F35" s="400"/>
      <c r="G35" s="400"/>
      <c r="H35" s="400"/>
      <c r="I35" s="400"/>
      <c r="J35" s="400"/>
      <c r="K35" s="400"/>
      <c r="L35" s="401"/>
      <c r="AJ35" s="10"/>
    </row>
    <row r="36" spans="5:50" x14ac:dyDescent="0.3">
      <c r="E36" s="402"/>
      <c r="F36" s="403"/>
      <c r="G36" s="403"/>
      <c r="H36" s="403"/>
      <c r="I36" s="403"/>
      <c r="J36" s="403"/>
      <c r="K36" s="403"/>
      <c r="L36" s="404"/>
      <c r="AD36" s="10"/>
      <c r="AE36" s="10"/>
      <c r="AF36" s="10"/>
      <c r="AG36" s="10"/>
      <c r="AH36" s="10"/>
      <c r="AI36" s="10"/>
      <c r="AJ36" s="10"/>
      <c r="AK36" s="10"/>
      <c r="AL36" s="10"/>
      <c r="AM36" s="10"/>
      <c r="AN36" s="10"/>
      <c r="AO36" s="10"/>
      <c r="AP36" s="10"/>
      <c r="AQ36" s="10"/>
      <c r="AR36" s="10"/>
      <c r="AT36" s="10"/>
      <c r="AU36" s="10"/>
      <c r="AV36" s="10"/>
      <c r="AW36" s="10"/>
      <c r="AX36" s="10"/>
    </row>
    <row r="37" spans="5:50" x14ac:dyDescent="0.3">
      <c r="E37" s="402"/>
      <c r="F37" s="403"/>
      <c r="G37" s="403"/>
      <c r="H37" s="403"/>
      <c r="I37" s="403"/>
      <c r="J37" s="403"/>
      <c r="K37" s="403"/>
      <c r="L37" s="404"/>
      <c r="AJ37" s="10"/>
    </row>
    <row r="38" spans="5:50" x14ac:dyDescent="0.3">
      <c r="E38" s="402"/>
      <c r="F38" s="403"/>
      <c r="G38" s="403"/>
      <c r="H38" s="403"/>
      <c r="I38" s="403"/>
      <c r="J38" s="403"/>
      <c r="K38" s="403"/>
      <c r="L38" s="404"/>
      <c r="AD38" s="10"/>
      <c r="AE38" s="10"/>
      <c r="AF38" s="10"/>
      <c r="AG38" s="10"/>
      <c r="AH38" s="10"/>
      <c r="AI38" s="10"/>
      <c r="AJ38" s="10"/>
      <c r="AK38" s="10"/>
      <c r="AL38" s="10"/>
      <c r="AM38" s="10"/>
      <c r="AN38" s="10"/>
      <c r="AO38" s="10"/>
      <c r="AP38" s="10"/>
      <c r="AQ38" s="10"/>
      <c r="AR38" s="10"/>
      <c r="AT38" s="10"/>
      <c r="AU38" s="10"/>
      <c r="AV38" s="10"/>
      <c r="AW38" s="10"/>
      <c r="AX38" s="10"/>
    </row>
    <row r="39" spans="5:50" x14ac:dyDescent="0.3">
      <c r="E39" s="402"/>
      <c r="F39" s="403"/>
      <c r="G39" s="403"/>
      <c r="H39" s="403"/>
      <c r="I39" s="403"/>
      <c r="J39" s="403"/>
      <c r="K39" s="403"/>
      <c r="L39" s="404"/>
      <c r="AJ39" s="10"/>
    </row>
    <row r="40" spans="5:50" x14ac:dyDescent="0.3">
      <c r="E40" s="402"/>
      <c r="F40" s="403"/>
      <c r="G40" s="403"/>
      <c r="H40" s="403"/>
      <c r="I40" s="403"/>
      <c r="J40" s="403"/>
      <c r="K40" s="403"/>
      <c r="L40" s="404"/>
      <c r="AJ40" s="10"/>
    </row>
    <row r="41" spans="5:50" x14ac:dyDescent="0.3">
      <c r="E41" s="402"/>
      <c r="F41" s="403"/>
      <c r="G41" s="403"/>
      <c r="H41" s="403"/>
      <c r="I41" s="403"/>
      <c r="J41" s="403"/>
      <c r="K41" s="403"/>
      <c r="L41" s="404"/>
      <c r="AJ41" s="10"/>
    </row>
    <row r="42" spans="5:50" x14ac:dyDescent="0.3">
      <c r="E42" s="402"/>
      <c r="F42" s="403"/>
      <c r="G42" s="403"/>
      <c r="H42" s="403"/>
      <c r="I42" s="403"/>
      <c r="J42" s="403"/>
      <c r="K42" s="403"/>
      <c r="L42" s="404"/>
      <c r="AD42" s="10"/>
      <c r="AE42" s="10"/>
      <c r="AF42" s="10"/>
      <c r="AG42" s="10"/>
      <c r="AH42" s="10"/>
      <c r="AI42" s="10"/>
      <c r="AJ42" s="10"/>
      <c r="AK42" s="10"/>
      <c r="AL42" s="10"/>
      <c r="AM42" s="10"/>
      <c r="AN42" s="10"/>
      <c r="AO42" s="10"/>
      <c r="AP42" s="10"/>
      <c r="AQ42" s="10"/>
      <c r="AR42" s="10"/>
      <c r="AT42" s="10"/>
      <c r="AU42" s="10"/>
      <c r="AV42" s="10"/>
      <c r="AW42" s="10"/>
      <c r="AX42" s="10"/>
    </row>
    <row r="43" spans="5:50" x14ac:dyDescent="0.3">
      <c r="E43" s="402"/>
      <c r="F43" s="403"/>
      <c r="G43" s="403"/>
      <c r="H43" s="403"/>
      <c r="I43" s="403"/>
      <c r="J43" s="403"/>
      <c r="K43" s="403"/>
      <c r="L43" s="404"/>
      <c r="AJ43" s="10"/>
    </row>
    <row r="44" spans="5:50" x14ac:dyDescent="0.3">
      <c r="E44" s="402"/>
      <c r="F44" s="403"/>
      <c r="G44" s="403"/>
      <c r="H44" s="403"/>
      <c r="I44" s="403"/>
      <c r="J44" s="403"/>
      <c r="K44" s="403"/>
      <c r="L44" s="404"/>
      <c r="AD44" s="10"/>
      <c r="AE44" s="10"/>
      <c r="AF44" s="10"/>
      <c r="AG44" s="10"/>
      <c r="AH44" s="10"/>
      <c r="AI44" s="10"/>
      <c r="AJ44" s="10"/>
      <c r="AK44" s="10"/>
      <c r="AL44" s="10"/>
      <c r="AM44" s="10"/>
      <c r="AN44" s="10"/>
      <c r="AO44" s="10"/>
      <c r="AP44" s="10"/>
      <c r="AQ44" s="10"/>
      <c r="AR44" s="10"/>
      <c r="AT44" s="10"/>
      <c r="AU44" s="10"/>
      <c r="AV44" s="10"/>
      <c r="AW44" s="10"/>
      <c r="AX44" s="10"/>
    </row>
    <row r="45" spans="5:50" x14ac:dyDescent="0.3">
      <c r="E45" s="402"/>
      <c r="F45" s="403"/>
      <c r="G45" s="403"/>
      <c r="H45" s="403"/>
      <c r="I45" s="403"/>
      <c r="J45" s="403"/>
      <c r="K45" s="403"/>
      <c r="L45" s="404"/>
      <c r="AJ45" s="10"/>
    </row>
    <row r="46" spans="5:50" x14ac:dyDescent="0.3">
      <c r="E46" s="402"/>
      <c r="F46" s="403"/>
      <c r="G46" s="403"/>
      <c r="H46" s="403"/>
      <c r="I46" s="403"/>
      <c r="J46" s="403"/>
      <c r="K46" s="403"/>
      <c r="L46" s="404"/>
      <c r="AD46" s="10"/>
      <c r="AE46" s="10"/>
      <c r="AF46" s="10"/>
      <c r="AG46" s="10"/>
      <c r="AH46" s="10"/>
      <c r="AI46" s="10"/>
      <c r="AJ46" s="10"/>
      <c r="AK46" s="10"/>
      <c r="AL46" s="10"/>
      <c r="AM46" s="10"/>
      <c r="AN46" s="10"/>
      <c r="AO46" s="10"/>
      <c r="AP46" s="10"/>
      <c r="AQ46" s="10"/>
      <c r="AR46" s="10"/>
      <c r="AT46" s="10"/>
      <c r="AU46" s="10"/>
      <c r="AV46" s="10"/>
      <c r="AW46" s="10"/>
      <c r="AX46" s="10"/>
    </row>
    <row r="47" spans="5:50" x14ac:dyDescent="0.3">
      <c r="E47" s="402"/>
      <c r="F47" s="403"/>
      <c r="G47" s="403"/>
      <c r="H47" s="403"/>
      <c r="I47" s="403"/>
      <c r="J47" s="403"/>
      <c r="K47" s="403"/>
      <c r="L47" s="404"/>
    </row>
    <row r="48" spans="5:50" x14ac:dyDescent="0.3">
      <c r="E48" s="402"/>
      <c r="F48" s="403"/>
      <c r="G48" s="403"/>
      <c r="H48" s="403"/>
      <c r="I48" s="403"/>
      <c r="J48" s="403"/>
      <c r="K48" s="403"/>
      <c r="L48" s="404"/>
      <c r="AD48" s="10"/>
      <c r="AE48" s="10"/>
      <c r="AF48" s="10"/>
      <c r="AG48" s="10"/>
      <c r="AH48" s="10"/>
      <c r="AI48" s="10"/>
      <c r="AJ48" s="10"/>
      <c r="AK48" s="10"/>
      <c r="AL48" s="10"/>
      <c r="AM48" s="10"/>
      <c r="AN48" s="10"/>
      <c r="AO48" s="10"/>
      <c r="AP48" s="10"/>
      <c r="AQ48" s="10"/>
      <c r="AR48" s="10"/>
      <c r="AT48" s="10"/>
      <c r="AU48" s="10"/>
      <c r="AV48" s="10"/>
      <c r="AW48" s="10"/>
      <c r="AX48" s="10"/>
    </row>
    <row r="49" spans="5:50" x14ac:dyDescent="0.3">
      <c r="E49" s="402"/>
      <c r="F49" s="403"/>
      <c r="G49" s="403"/>
      <c r="H49" s="403"/>
      <c r="I49" s="403"/>
      <c r="J49" s="403"/>
      <c r="K49" s="403"/>
      <c r="L49" s="404"/>
    </row>
    <row r="50" spans="5:50" x14ac:dyDescent="0.3">
      <c r="E50" s="402"/>
      <c r="F50" s="403"/>
      <c r="G50" s="403"/>
      <c r="H50" s="403"/>
      <c r="I50" s="403"/>
      <c r="J50" s="403"/>
      <c r="K50" s="403"/>
      <c r="L50" s="404"/>
      <c r="AD50" s="10"/>
      <c r="AE50" s="10"/>
      <c r="AF50" s="10"/>
      <c r="AG50" s="10"/>
      <c r="AH50" s="10"/>
      <c r="AI50" s="10"/>
      <c r="AJ50" s="10"/>
      <c r="AK50" s="10"/>
      <c r="AL50" s="10"/>
      <c r="AM50" s="10"/>
      <c r="AN50" s="10"/>
      <c r="AO50" s="10"/>
      <c r="AP50" s="10"/>
      <c r="AQ50" s="10"/>
      <c r="AR50" s="10"/>
      <c r="AT50" s="10"/>
      <c r="AU50" s="10"/>
      <c r="AV50" s="10"/>
      <c r="AW50" s="10"/>
      <c r="AX50" s="10"/>
    </row>
    <row r="51" spans="5:50" x14ac:dyDescent="0.3">
      <c r="E51" s="402"/>
      <c r="F51" s="403"/>
      <c r="G51" s="403"/>
      <c r="H51" s="403"/>
      <c r="I51" s="403"/>
      <c r="J51" s="403"/>
      <c r="K51" s="403"/>
      <c r="L51" s="404"/>
    </row>
    <row r="52" spans="5:50" x14ac:dyDescent="0.3">
      <c r="E52" s="402"/>
      <c r="F52" s="403"/>
      <c r="G52" s="403"/>
      <c r="H52" s="403"/>
      <c r="I52" s="403"/>
      <c r="J52" s="403"/>
      <c r="K52" s="403"/>
      <c r="L52" s="404"/>
      <c r="AD52" s="10"/>
      <c r="AE52" s="10"/>
      <c r="AF52" s="10"/>
      <c r="AG52" s="10"/>
      <c r="AH52" s="10"/>
      <c r="AI52" s="10"/>
      <c r="AJ52" s="10"/>
      <c r="AK52" s="10"/>
      <c r="AL52" s="10"/>
      <c r="AM52" s="10"/>
      <c r="AN52" s="10"/>
      <c r="AO52" s="10"/>
      <c r="AP52" s="10"/>
      <c r="AQ52" s="10"/>
      <c r="AR52" s="10"/>
      <c r="AT52" s="10"/>
      <c r="AU52" s="10"/>
      <c r="AV52" s="10"/>
      <c r="AW52" s="10"/>
      <c r="AX52" s="10"/>
    </row>
    <row r="53" spans="5:50" x14ac:dyDescent="0.3">
      <c r="E53" s="402"/>
      <c r="F53" s="403"/>
      <c r="G53" s="403"/>
      <c r="H53" s="403"/>
      <c r="I53" s="403"/>
      <c r="J53" s="403"/>
      <c r="K53" s="403"/>
      <c r="L53" s="404"/>
    </row>
    <row r="54" spans="5:50" ht="15" thickBot="1" x14ac:dyDescent="0.35">
      <c r="E54" s="405"/>
      <c r="F54" s="406"/>
      <c r="G54" s="406"/>
      <c r="H54" s="406"/>
      <c r="I54" s="406"/>
      <c r="J54" s="406"/>
      <c r="K54" s="406"/>
      <c r="L54" s="407"/>
    </row>
    <row r="55" spans="5:50" x14ac:dyDescent="0.3">
      <c r="E55" s="116"/>
      <c r="F55" s="116"/>
      <c r="G55" s="116"/>
      <c r="H55" s="116"/>
      <c r="I55" s="116"/>
      <c r="J55" s="116"/>
      <c r="K55" s="116"/>
      <c r="L55" s="116"/>
      <c r="AD55" s="11" t="b">
        <f>IF(AND(AD8:AD52,AN8:AN52),TRUE,FALSE)</f>
        <v>0</v>
      </c>
      <c r="AJ55" s="6" t="b">
        <f>IF(AND(AJ8:AJ53),TRUE,FALSE)</f>
        <v>1</v>
      </c>
      <c r="AK55" s="6" t="b">
        <f>IF(AND(AK8:AK53),TRUE,FALSE)</f>
        <v>1</v>
      </c>
    </row>
    <row r="56" spans="5:50" ht="28.5" customHeight="1" thickBot="1" x14ac:dyDescent="0.35">
      <c r="E56" s="108" t="s">
        <v>795</v>
      </c>
      <c r="AD56" s="10"/>
      <c r="AE56" s="10"/>
      <c r="AF56" s="10"/>
      <c r="AG56" s="10"/>
      <c r="AH56" s="10"/>
      <c r="AI56" s="10"/>
      <c r="AJ56" s="10"/>
      <c r="AK56" s="10"/>
      <c r="AL56" s="10"/>
      <c r="AM56" s="10"/>
      <c r="AN56" s="10"/>
      <c r="AO56" s="10"/>
      <c r="AP56" s="10"/>
      <c r="AQ56" s="10"/>
      <c r="AR56" s="10"/>
      <c r="AT56" s="10"/>
      <c r="AU56" s="10"/>
      <c r="AV56" s="10"/>
      <c r="AW56" s="10"/>
      <c r="AX56" s="10"/>
    </row>
    <row r="57" spans="5:50" ht="14.4" customHeight="1" x14ac:dyDescent="0.3">
      <c r="E57" s="399"/>
      <c r="F57" s="400"/>
      <c r="G57" s="400"/>
      <c r="H57" s="400"/>
      <c r="I57" s="400"/>
      <c r="J57" s="400"/>
      <c r="K57" s="400"/>
      <c r="L57" s="401"/>
      <c r="AD57" s="12">
        <f>COUNTA(AD8:AD52)</f>
        <v>9</v>
      </c>
      <c r="AE57" s="12">
        <f>COUNTIF(AE8:AE52,5)</f>
        <v>0</v>
      </c>
      <c r="AF57" s="12">
        <f>COUNTIF(AF8:AF52,4)</f>
        <v>0</v>
      </c>
      <c r="AG57" s="12">
        <f>COUNTIF(AG8:AG52,3)</f>
        <v>0</v>
      </c>
      <c r="AH57" s="12">
        <f>COUNTIF(AH8:AH52,2)</f>
        <v>0</v>
      </c>
      <c r="AI57" s="12">
        <f>COUNTIF(AI8:AI52,1)</f>
        <v>0</v>
      </c>
      <c r="AJ57" s="10"/>
      <c r="AT57" s="12">
        <f>COUNTIF(AT8:AT52,5)</f>
        <v>0</v>
      </c>
      <c r="AU57" s="12">
        <f>COUNTIF(AU8:AU52,4)</f>
        <v>0</v>
      </c>
      <c r="AV57" s="12">
        <f>COUNTIF(AV8:AV52,3)</f>
        <v>0</v>
      </c>
      <c r="AW57" s="12">
        <f>COUNTIF(AW8:AW52,2)</f>
        <v>0</v>
      </c>
      <c r="AX57" s="12">
        <f>COUNTIF(AX8:AX52,1)</f>
        <v>0</v>
      </c>
    </row>
    <row r="58" spans="5:50" x14ac:dyDescent="0.3">
      <c r="E58" s="402"/>
      <c r="F58" s="403"/>
      <c r="G58" s="403"/>
      <c r="H58" s="403"/>
      <c r="I58" s="403"/>
      <c r="J58" s="403"/>
      <c r="K58" s="403"/>
      <c r="L58" s="404"/>
      <c r="AD58" s="10"/>
      <c r="AE58" s="10"/>
      <c r="AF58" s="10"/>
      <c r="AG58" s="10"/>
      <c r="AH58" s="10"/>
      <c r="AI58" s="10"/>
      <c r="AJ58" s="10"/>
      <c r="AK58" s="10"/>
      <c r="AL58" s="10"/>
      <c r="AM58" s="10"/>
      <c r="AN58" s="10"/>
      <c r="AO58" s="10"/>
      <c r="AP58" s="10"/>
      <c r="AQ58" s="10"/>
      <c r="AR58" s="10"/>
      <c r="AT58" s="10"/>
      <c r="AU58" s="10"/>
      <c r="AV58" s="10"/>
      <c r="AW58" s="10"/>
      <c r="AX58" s="10"/>
    </row>
    <row r="59" spans="5:50" x14ac:dyDescent="0.3">
      <c r="E59" s="402"/>
      <c r="F59" s="403"/>
      <c r="G59" s="403"/>
      <c r="H59" s="403"/>
      <c r="I59" s="403"/>
      <c r="J59" s="403"/>
      <c r="K59" s="403"/>
      <c r="L59" s="404"/>
      <c r="AD59" s="10"/>
      <c r="AE59" s="10"/>
      <c r="AF59" s="10"/>
      <c r="AG59" s="10"/>
      <c r="AH59" s="10"/>
      <c r="AI59" s="10"/>
      <c r="AJ59" s="10"/>
      <c r="AK59" s="10"/>
      <c r="AL59" s="10"/>
      <c r="AM59" s="10"/>
      <c r="AN59" s="10"/>
      <c r="AO59" s="10"/>
      <c r="AP59" s="10"/>
      <c r="AQ59" s="10"/>
      <c r="AR59" s="10"/>
      <c r="AT59" s="10"/>
      <c r="AU59" s="10"/>
      <c r="AV59" s="10"/>
      <c r="AW59" s="10"/>
      <c r="AX59" s="10"/>
    </row>
    <row r="60" spans="5:50" x14ac:dyDescent="0.3">
      <c r="E60" s="402"/>
      <c r="F60" s="403"/>
      <c r="G60" s="403"/>
      <c r="H60" s="403"/>
      <c r="I60" s="403"/>
      <c r="J60" s="403"/>
      <c r="K60" s="403"/>
      <c r="L60" s="404"/>
      <c r="AD60" s="10"/>
      <c r="AE60" s="10"/>
      <c r="AF60" s="10"/>
      <c r="AG60" s="10"/>
      <c r="AH60" s="10"/>
      <c r="AI60" s="10"/>
      <c r="AJ60" s="10"/>
      <c r="AK60" s="10"/>
      <c r="AL60" s="10"/>
      <c r="AM60" s="10"/>
      <c r="AN60" s="10"/>
      <c r="AO60" s="10"/>
      <c r="AP60" s="10"/>
      <c r="AQ60" s="10"/>
      <c r="AR60" s="10"/>
      <c r="AT60" s="10"/>
      <c r="AU60" s="10"/>
      <c r="AV60" s="10"/>
      <c r="AW60" s="10"/>
      <c r="AX60" s="10"/>
    </row>
    <row r="61" spans="5:50" x14ac:dyDescent="0.3">
      <c r="E61" s="402"/>
      <c r="F61" s="403"/>
      <c r="G61" s="403"/>
      <c r="H61" s="403"/>
      <c r="I61" s="403"/>
      <c r="J61" s="403"/>
      <c r="K61" s="403"/>
      <c r="L61" s="404"/>
      <c r="AD61" s="10"/>
      <c r="AE61" s="10"/>
      <c r="AF61" s="10"/>
      <c r="AG61" s="10"/>
      <c r="AH61" s="10"/>
      <c r="AI61" s="10"/>
      <c r="AJ61" s="10"/>
      <c r="AK61" s="10"/>
      <c r="AL61" s="10"/>
      <c r="AM61" s="10"/>
      <c r="AN61" s="10"/>
      <c r="AO61" s="10"/>
      <c r="AP61" s="10"/>
      <c r="AQ61" s="10"/>
      <c r="AR61" s="10"/>
      <c r="AT61" s="10"/>
      <c r="AU61" s="10"/>
      <c r="AV61" s="10"/>
      <c r="AW61" s="10"/>
      <c r="AX61" s="10"/>
    </row>
    <row r="62" spans="5:50" x14ac:dyDescent="0.3">
      <c r="E62" s="402"/>
      <c r="F62" s="403"/>
      <c r="G62" s="403"/>
      <c r="H62" s="403"/>
      <c r="I62" s="403"/>
      <c r="J62" s="403"/>
      <c r="K62" s="403"/>
      <c r="L62" s="404"/>
    </row>
    <row r="63" spans="5:50" ht="15" thickBot="1" x14ac:dyDescent="0.35">
      <c r="E63" s="405"/>
      <c r="F63" s="406"/>
      <c r="G63" s="406"/>
      <c r="H63" s="406"/>
      <c r="I63" s="406"/>
      <c r="J63" s="406"/>
      <c r="K63" s="406"/>
      <c r="L63" s="407"/>
    </row>
    <row r="64" spans="5:50" x14ac:dyDescent="0.3">
      <c r="E64" s="116"/>
      <c r="F64" s="116"/>
      <c r="G64" s="116"/>
      <c r="H64" s="116"/>
      <c r="I64" s="116"/>
      <c r="J64" s="116"/>
      <c r="K64" s="116"/>
      <c r="L64" s="116"/>
    </row>
  </sheetData>
  <sheetProtection algorithmName="SHA-512" hashValue="EyOPEIOocaLp1i6klKa4Av63WA6TuULkivd2lzayBcMeOlYQaxdSaAzPJwB3LZNfRSFyI/5MhF92VSKYf5vduA==" saltValue="Cf+noal00PAAn2e+hHVe7w==" spinCount="100000" sheet="1" objects="1" scenarios="1" selectLockedCells="1"/>
  <mergeCells count="20">
    <mergeCell ref="E57:L63"/>
    <mergeCell ref="E20:L20"/>
    <mergeCell ref="E23:L23"/>
    <mergeCell ref="E26:L26"/>
    <mergeCell ref="E29:L29"/>
    <mergeCell ref="E35:L54"/>
    <mergeCell ref="E21:E22"/>
    <mergeCell ref="E24:E25"/>
    <mergeCell ref="E27:E28"/>
    <mergeCell ref="E30:E31"/>
    <mergeCell ref="E32:L32"/>
    <mergeCell ref="E6:E7"/>
    <mergeCell ref="E9:E10"/>
    <mergeCell ref="E12:E13"/>
    <mergeCell ref="E15:E16"/>
    <mergeCell ref="E18:E19"/>
    <mergeCell ref="E8:L8"/>
    <mergeCell ref="E11:L11"/>
    <mergeCell ref="E14:L14"/>
    <mergeCell ref="E17:L17"/>
  </mergeCells>
  <dataValidations count="1">
    <dataValidation type="list" allowBlank="1" showInputMessage="1" showErrorMessage="1" sqref="G27:G28 G30:G31 G24:G25 G21:G22 G18:G19 G15:G16 G12:G13 G9:G10 G6:G7" xr:uid="{00000000-0002-0000-0900-000000000000}">
      <formula1>$BA$5:$BA$10</formula1>
    </dataValidation>
  </dataValidation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C3:AF90"/>
  <sheetViews>
    <sheetView topLeftCell="F1" zoomScale="60" zoomScaleNormal="60" workbookViewId="0">
      <selection activeCell="AE5" sqref="AE5"/>
    </sheetView>
  </sheetViews>
  <sheetFormatPr defaultRowHeight="14.4" x14ac:dyDescent="0.3"/>
  <cols>
    <col min="4" max="4" width="36" customWidth="1"/>
    <col min="5" max="5" width="34.88671875" customWidth="1"/>
    <col min="6" max="6" width="41.44140625" customWidth="1"/>
    <col min="7" max="7" width="31.88671875" customWidth="1"/>
    <col min="8" max="13" width="9.44140625" customWidth="1"/>
    <col min="17" max="18" width="9.5546875" bestFit="1" customWidth="1"/>
  </cols>
  <sheetData>
    <row r="3" spans="3:32" x14ac:dyDescent="0.3">
      <c r="O3" s="6" t="s">
        <v>530</v>
      </c>
      <c r="P3" s="6" t="s">
        <v>530</v>
      </c>
    </row>
    <row r="4" spans="3:32" x14ac:dyDescent="0.3">
      <c r="D4" s="6" t="s">
        <v>160</v>
      </c>
      <c r="E4" s="6" t="s">
        <v>118</v>
      </c>
      <c r="F4" s="6" t="s">
        <v>122</v>
      </c>
      <c r="G4" s="6" t="s">
        <v>121</v>
      </c>
      <c r="H4" s="6" t="s">
        <v>120</v>
      </c>
      <c r="I4" s="6" t="s">
        <v>119</v>
      </c>
      <c r="K4" s="6" t="s">
        <v>161</v>
      </c>
      <c r="L4" s="6" t="s">
        <v>162</v>
      </c>
      <c r="M4" s="6" t="s">
        <v>529</v>
      </c>
      <c r="O4" s="6" t="s">
        <v>531</v>
      </c>
      <c r="P4" s="6" t="s">
        <v>532</v>
      </c>
      <c r="Q4" s="6" t="s">
        <v>531</v>
      </c>
      <c r="R4" s="6" t="s">
        <v>532</v>
      </c>
      <c r="T4" s="6" t="s">
        <v>118</v>
      </c>
      <c r="U4" s="6" t="s">
        <v>122</v>
      </c>
      <c r="V4" s="6" t="s">
        <v>121</v>
      </c>
      <c r="W4" s="6" t="s">
        <v>120</v>
      </c>
      <c r="X4" s="6" t="s">
        <v>119</v>
      </c>
      <c r="Y4" s="6" t="s">
        <v>543</v>
      </c>
      <c r="Z4" s="6" t="s">
        <v>544</v>
      </c>
      <c r="AB4" s="6" t="s">
        <v>531</v>
      </c>
      <c r="AC4" s="6" t="s">
        <v>532</v>
      </c>
    </row>
    <row r="5" spans="3:32" x14ac:dyDescent="0.3">
      <c r="C5" t="s">
        <v>153</v>
      </c>
      <c r="D5" s="6">
        <f>SUM(E5:I5)</f>
        <v>0</v>
      </c>
      <c r="E5" s="6">
        <f>Sheet1!AE69</f>
        <v>0</v>
      </c>
      <c r="F5" s="6">
        <f>Sheet1!AF69</f>
        <v>0</v>
      </c>
      <c r="G5" s="6">
        <f>Sheet1!AG69</f>
        <v>0</v>
      </c>
      <c r="H5" s="6">
        <f>Sheet1!AH69</f>
        <v>0</v>
      </c>
      <c r="I5" s="6">
        <f>Sheet1!AI69</f>
        <v>0</v>
      </c>
      <c r="J5" s="6" t="b">
        <f>Sheet1!AJ67</f>
        <v>1</v>
      </c>
      <c r="K5">
        <f>H5+I5</f>
        <v>0</v>
      </c>
      <c r="L5">
        <f>E5+F5</f>
        <v>0</v>
      </c>
      <c r="M5">
        <f>SUM(E5:G5)</f>
        <v>0</v>
      </c>
      <c r="O5">
        <v>40</v>
      </c>
      <c r="P5">
        <v>25</v>
      </c>
      <c r="Q5" t="e">
        <f>(M5/D5)*O5</f>
        <v>#DIV/0!</v>
      </c>
      <c r="R5" t="e">
        <f>(M5/D5)*P5</f>
        <v>#DIV/0!</v>
      </c>
      <c r="T5">
        <f>E5*5</f>
        <v>0</v>
      </c>
      <c r="U5">
        <f>F5*4</f>
        <v>0</v>
      </c>
      <c r="V5">
        <f>G5*3</f>
        <v>0</v>
      </c>
      <c r="W5">
        <f>H5*2</f>
        <v>0</v>
      </c>
      <c r="X5">
        <f>I5*1</f>
        <v>0</v>
      </c>
      <c r="Y5">
        <f>D5*5</f>
        <v>0</v>
      </c>
      <c r="Z5">
        <f>SUM(T5:X5)</f>
        <v>0</v>
      </c>
      <c r="AB5" s="91" t="e">
        <f>(Z5/Y5)*Q5</f>
        <v>#DIV/0!</v>
      </c>
      <c r="AC5" s="91" t="e">
        <f>(Z5/Y5)*R5</f>
        <v>#DIV/0!</v>
      </c>
    </row>
    <row r="6" spans="3:32" x14ac:dyDescent="0.3">
      <c r="C6" t="s">
        <v>154</v>
      </c>
      <c r="D6" s="6">
        <f t="shared" ref="D6:D11" si="0">SUM(E6:I6)</f>
        <v>0</v>
      </c>
      <c r="E6" s="6">
        <f>'Sheet1 (2)'!AE74</f>
        <v>0</v>
      </c>
      <c r="F6" s="6">
        <f>'Sheet1 (2)'!AF74</f>
        <v>0</v>
      </c>
      <c r="G6" s="6">
        <f>'Sheet1 (2)'!AG74</f>
        <v>0</v>
      </c>
      <c r="H6" s="6">
        <f>'Sheet1 (2)'!AH74</f>
        <v>0</v>
      </c>
      <c r="I6" s="6">
        <f>'Sheet1 (2)'!AI74</f>
        <v>0</v>
      </c>
      <c r="J6" s="6" t="b">
        <f>'Sheet1 (2)'!AJ72</f>
        <v>1</v>
      </c>
      <c r="K6">
        <f t="shared" ref="K6:K11" si="1">H6+I6</f>
        <v>0</v>
      </c>
      <c r="L6">
        <f t="shared" ref="L6:L11" si="2">E6+F6</f>
        <v>0</v>
      </c>
      <c r="M6">
        <f t="shared" ref="M6:M11" si="3">SUM(E6:G6)</f>
        <v>0</v>
      </c>
      <c r="O6">
        <v>10</v>
      </c>
      <c r="P6">
        <v>15</v>
      </c>
      <c r="Q6" t="e">
        <f t="shared" ref="Q6:Q11" si="4">(M6/D6)*O6</f>
        <v>#DIV/0!</v>
      </c>
      <c r="R6" t="e">
        <f t="shared" ref="R6:R11" si="5">(M6/D6)*P6</f>
        <v>#DIV/0!</v>
      </c>
      <c r="T6">
        <f t="shared" ref="T6:T11" si="6">E6*5</f>
        <v>0</v>
      </c>
      <c r="U6">
        <f t="shared" ref="U6:U11" si="7">F6*4</f>
        <v>0</v>
      </c>
      <c r="V6">
        <f t="shared" ref="V6:V11" si="8">G6*3</f>
        <v>0</v>
      </c>
      <c r="W6">
        <f t="shared" ref="W6:W11" si="9">H6*2</f>
        <v>0</v>
      </c>
      <c r="X6">
        <f t="shared" ref="X6:X11" si="10">I6*1</f>
        <v>0</v>
      </c>
      <c r="Y6">
        <f t="shared" ref="Y6:Y11" si="11">D6*5</f>
        <v>0</v>
      </c>
      <c r="Z6">
        <f t="shared" ref="Z6:Z11" si="12">SUM(T6:X6)</f>
        <v>0</v>
      </c>
      <c r="AB6" s="91" t="e">
        <f t="shared" ref="AB6:AB11" si="13">(Z6/Y6)*Q6</f>
        <v>#DIV/0!</v>
      </c>
      <c r="AC6" s="91" t="e">
        <f t="shared" ref="AC6:AC11" si="14">(Z6/Y6)*R6</f>
        <v>#DIV/0!</v>
      </c>
    </row>
    <row r="7" spans="3:32" x14ac:dyDescent="0.3">
      <c r="C7" t="s">
        <v>155</v>
      </c>
      <c r="D7" s="6">
        <f t="shared" si="0"/>
        <v>0</v>
      </c>
      <c r="E7" s="6">
        <f>'Sheet1 (3)'!AE79</f>
        <v>0</v>
      </c>
      <c r="F7" s="6">
        <f>'Sheet1 (3)'!AF79</f>
        <v>0</v>
      </c>
      <c r="G7" s="6">
        <f>'Sheet1 (3)'!AG79</f>
        <v>0</v>
      </c>
      <c r="H7" s="6">
        <f>'Sheet1 (3)'!AH79</f>
        <v>0</v>
      </c>
      <c r="I7" s="6">
        <f>'Sheet1 (3)'!AI79</f>
        <v>0</v>
      </c>
      <c r="J7" s="6" t="b">
        <f>'Sheet1 (3)'!AJ77</f>
        <v>1</v>
      </c>
      <c r="K7">
        <f t="shared" si="1"/>
        <v>0</v>
      </c>
      <c r="L7">
        <f t="shared" si="2"/>
        <v>0</v>
      </c>
      <c r="M7">
        <f t="shared" si="3"/>
        <v>0</v>
      </c>
      <c r="O7">
        <v>5</v>
      </c>
      <c r="P7">
        <v>10</v>
      </c>
      <c r="Q7" t="e">
        <f t="shared" si="4"/>
        <v>#DIV/0!</v>
      </c>
      <c r="R7" t="e">
        <f t="shared" si="5"/>
        <v>#DIV/0!</v>
      </c>
      <c r="T7">
        <f t="shared" si="6"/>
        <v>0</v>
      </c>
      <c r="U7">
        <f t="shared" si="7"/>
        <v>0</v>
      </c>
      <c r="V7">
        <f t="shared" si="8"/>
        <v>0</v>
      </c>
      <c r="W7">
        <f t="shared" si="9"/>
        <v>0</v>
      </c>
      <c r="X7">
        <f t="shared" si="10"/>
        <v>0</v>
      </c>
      <c r="Y7">
        <f t="shared" si="11"/>
        <v>0</v>
      </c>
      <c r="Z7">
        <f t="shared" si="12"/>
        <v>0</v>
      </c>
      <c r="AB7" s="91" t="e">
        <f t="shared" si="13"/>
        <v>#DIV/0!</v>
      </c>
      <c r="AC7" s="91" t="e">
        <f t="shared" si="14"/>
        <v>#DIV/0!</v>
      </c>
    </row>
    <row r="8" spans="3:32" x14ac:dyDescent="0.3">
      <c r="C8" t="s">
        <v>156</v>
      </c>
      <c r="D8" s="6">
        <f t="shared" si="0"/>
        <v>0</v>
      </c>
      <c r="E8" s="6">
        <f>'Sheet1 (4)'!AE63</f>
        <v>0</v>
      </c>
      <c r="F8" s="6">
        <f>'Sheet1 (4)'!AF63</f>
        <v>0</v>
      </c>
      <c r="G8" s="6">
        <f>'Sheet1 (4)'!AG63</f>
        <v>0</v>
      </c>
      <c r="H8" s="6">
        <f>'Sheet1 (4)'!AH63</f>
        <v>0</v>
      </c>
      <c r="I8" s="6">
        <f>'Sheet1 (4)'!AI63</f>
        <v>0</v>
      </c>
      <c r="J8" s="6" t="b">
        <f>'Sheet1 (4)'!AJ61</f>
        <v>1</v>
      </c>
      <c r="K8">
        <f t="shared" si="1"/>
        <v>0</v>
      </c>
      <c r="L8">
        <f t="shared" si="2"/>
        <v>0</v>
      </c>
      <c r="M8">
        <f t="shared" si="3"/>
        <v>0</v>
      </c>
      <c r="O8">
        <v>15</v>
      </c>
      <c r="P8">
        <v>15</v>
      </c>
      <c r="Q8" t="e">
        <f t="shared" si="4"/>
        <v>#DIV/0!</v>
      </c>
      <c r="R8" t="e">
        <f t="shared" si="5"/>
        <v>#DIV/0!</v>
      </c>
      <c r="T8">
        <f t="shared" si="6"/>
        <v>0</v>
      </c>
      <c r="U8">
        <f t="shared" si="7"/>
        <v>0</v>
      </c>
      <c r="V8">
        <f t="shared" si="8"/>
        <v>0</v>
      </c>
      <c r="W8">
        <f t="shared" si="9"/>
        <v>0</v>
      </c>
      <c r="X8">
        <f t="shared" si="10"/>
        <v>0</v>
      </c>
      <c r="Y8">
        <f t="shared" si="11"/>
        <v>0</v>
      </c>
      <c r="Z8">
        <f t="shared" si="12"/>
        <v>0</v>
      </c>
      <c r="AB8" s="91" t="e">
        <f t="shared" si="13"/>
        <v>#DIV/0!</v>
      </c>
      <c r="AC8" s="91" t="e">
        <f t="shared" si="14"/>
        <v>#DIV/0!</v>
      </c>
    </row>
    <row r="9" spans="3:32" x14ac:dyDescent="0.3">
      <c r="C9" t="s">
        <v>157</v>
      </c>
      <c r="D9" s="6">
        <f t="shared" si="0"/>
        <v>0</v>
      </c>
      <c r="E9" s="6">
        <f>'Sheet1 (5)'!AE66</f>
        <v>0</v>
      </c>
      <c r="F9" s="6">
        <f>'Sheet1 (5)'!AF66</f>
        <v>0</v>
      </c>
      <c r="G9" s="6">
        <f>'Sheet1 (5)'!AG66</f>
        <v>0</v>
      </c>
      <c r="H9" s="6">
        <f>'Sheet1 (5)'!AH66</f>
        <v>0</v>
      </c>
      <c r="I9" s="6">
        <f>'Sheet1 (5)'!AI66</f>
        <v>0</v>
      </c>
      <c r="J9" s="6" t="b">
        <f>'Sheet1 (5)'!AJ64</f>
        <v>1</v>
      </c>
      <c r="K9">
        <f t="shared" si="1"/>
        <v>0</v>
      </c>
      <c r="L9">
        <f t="shared" si="2"/>
        <v>0</v>
      </c>
      <c r="M9">
        <f t="shared" si="3"/>
        <v>0</v>
      </c>
      <c r="O9">
        <v>15</v>
      </c>
      <c r="P9">
        <v>15</v>
      </c>
      <c r="Q9" t="e">
        <f t="shared" si="4"/>
        <v>#DIV/0!</v>
      </c>
      <c r="R9" t="e">
        <f t="shared" si="5"/>
        <v>#DIV/0!</v>
      </c>
      <c r="T9">
        <f t="shared" si="6"/>
        <v>0</v>
      </c>
      <c r="U9">
        <f t="shared" si="7"/>
        <v>0</v>
      </c>
      <c r="V9">
        <f t="shared" si="8"/>
        <v>0</v>
      </c>
      <c r="W9">
        <f t="shared" si="9"/>
        <v>0</v>
      </c>
      <c r="X9">
        <f t="shared" si="10"/>
        <v>0</v>
      </c>
      <c r="Y9">
        <f t="shared" si="11"/>
        <v>0</v>
      </c>
      <c r="Z9">
        <f t="shared" si="12"/>
        <v>0</v>
      </c>
      <c r="AB9" s="91" t="e">
        <f t="shared" si="13"/>
        <v>#DIV/0!</v>
      </c>
      <c r="AC9" s="91" t="e">
        <f t="shared" si="14"/>
        <v>#DIV/0!</v>
      </c>
    </row>
    <row r="10" spans="3:32" x14ac:dyDescent="0.3">
      <c r="C10" t="s">
        <v>158</v>
      </c>
      <c r="D10" s="6">
        <f t="shared" si="0"/>
        <v>0</v>
      </c>
      <c r="E10" s="6">
        <f>'Sheet1 (6)'!AE64</f>
        <v>0</v>
      </c>
      <c r="F10" s="6">
        <f>'Sheet1 (6)'!AF64</f>
        <v>0</v>
      </c>
      <c r="G10" s="6">
        <f>'Sheet1 (6)'!AG64</f>
        <v>0</v>
      </c>
      <c r="H10" s="6">
        <f>'Sheet1 (6)'!AH64</f>
        <v>0</v>
      </c>
      <c r="I10" s="6">
        <f>'Sheet1 (6)'!AI64</f>
        <v>0</v>
      </c>
      <c r="J10" s="6" t="b">
        <f>'Sheet1 (6)'!AJ62</f>
        <v>1</v>
      </c>
      <c r="K10">
        <f t="shared" si="1"/>
        <v>0</v>
      </c>
      <c r="L10">
        <f t="shared" si="2"/>
        <v>0</v>
      </c>
      <c r="M10">
        <f t="shared" si="3"/>
        <v>0</v>
      </c>
      <c r="O10">
        <v>10</v>
      </c>
      <c r="P10">
        <v>10</v>
      </c>
      <c r="Q10" t="e">
        <f t="shared" si="4"/>
        <v>#DIV/0!</v>
      </c>
      <c r="R10" t="e">
        <f t="shared" si="5"/>
        <v>#DIV/0!</v>
      </c>
      <c r="T10">
        <f t="shared" si="6"/>
        <v>0</v>
      </c>
      <c r="U10">
        <f t="shared" si="7"/>
        <v>0</v>
      </c>
      <c r="V10">
        <f t="shared" si="8"/>
        <v>0</v>
      </c>
      <c r="W10">
        <f t="shared" si="9"/>
        <v>0</v>
      </c>
      <c r="X10">
        <f t="shared" si="10"/>
        <v>0</v>
      </c>
      <c r="Y10">
        <f t="shared" si="11"/>
        <v>0</v>
      </c>
      <c r="Z10">
        <f t="shared" si="12"/>
        <v>0</v>
      </c>
      <c r="AB10" s="91" t="e">
        <f t="shared" si="13"/>
        <v>#DIV/0!</v>
      </c>
      <c r="AC10" s="91" t="e">
        <f t="shared" si="14"/>
        <v>#DIV/0!</v>
      </c>
    </row>
    <row r="11" spans="3:32" x14ac:dyDescent="0.3">
      <c r="C11" t="s">
        <v>159</v>
      </c>
      <c r="D11" s="6">
        <f t="shared" si="0"/>
        <v>0</v>
      </c>
      <c r="E11" s="6">
        <f>'Sheet1 (7)'!AE57</f>
        <v>0</v>
      </c>
      <c r="F11" s="6">
        <f>'Sheet1 (7)'!AF57</f>
        <v>0</v>
      </c>
      <c r="G11" s="6">
        <f>'Sheet1 (7)'!AG57</f>
        <v>0</v>
      </c>
      <c r="H11" s="6">
        <f>'Sheet1 (7)'!AH57</f>
        <v>0</v>
      </c>
      <c r="I11" s="6">
        <f>'Sheet1 (7)'!AI57</f>
        <v>0</v>
      </c>
      <c r="J11" s="6" t="b">
        <f>'Sheet1 (7)'!AJ55</f>
        <v>1</v>
      </c>
      <c r="K11">
        <f t="shared" si="1"/>
        <v>0</v>
      </c>
      <c r="L11">
        <f t="shared" si="2"/>
        <v>0</v>
      </c>
      <c r="M11">
        <f t="shared" si="3"/>
        <v>0</v>
      </c>
      <c r="O11">
        <v>5</v>
      </c>
      <c r="P11">
        <v>10</v>
      </c>
      <c r="Q11" t="e">
        <f t="shared" si="4"/>
        <v>#DIV/0!</v>
      </c>
      <c r="R11" t="e">
        <f t="shared" si="5"/>
        <v>#DIV/0!</v>
      </c>
      <c r="T11">
        <f t="shared" si="6"/>
        <v>0</v>
      </c>
      <c r="U11">
        <f t="shared" si="7"/>
        <v>0</v>
      </c>
      <c r="V11">
        <f t="shared" si="8"/>
        <v>0</v>
      </c>
      <c r="W11">
        <f t="shared" si="9"/>
        <v>0</v>
      </c>
      <c r="X11">
        <f t="shared" si="10"/>
        <v>0</v>
      </c>
      <c r="Y11">
        <f t="shared" si="11"/>
        <v>0</v>
      </c>
      <c r="Z11">
        <f t="shared" si="12"/>
        <v>0</v>
      </c>
      <c r="AB11" s="91" t="e">
        <f t="shared" si="13"/>
        <v>#DIV/0!</v>
      </c>
      <c r="AC11" s="91" t="e">
        <f t="shared" si="14"/>
        <v>#DIV/0!</v>
      </c>
    </row>
    <row r="12" spans="3:32" x14ac:dyDescent="0.3">
      <c r="AB12" s="91"/>
      <c r="AC12" s="91"/>
    </row>
    <row r="13" spans="3:32" x14ac:dyDescent="0.3">
      <c r="D13" s="6">
        <f>SUM(D5:D11)</f>
        <v>0</v>
      </c>
      <c r="E13" s="6">
        <f t="shared" ref="E13:I13" si="15">SUM(E5:E11)</f>
        <v>0</v>
      </c>
      <c r="F13" s="6">
        <f t="shared" si="15"/>
        <v>0</v>
      </c>
      <c r="G13" s="6">
        <f t="shared" si="15"/>
        <v>0</v>
      </c>
      <c r="H13" s="6">
        <f t="shared" si="15"/>
        <v>0</v>
      </c>
      <c r="I13" s="6">
        <f t="shared" si="15"/>
        <v>0</v>
      </c>
      <c r="J13" s="6"/>
      <c r="K13" s="6">
        <f>SUM(K5:K11)</f>
        <v>0</v>
      </c>
      <c r="L13" s="6">
        <f>SUM(L5:L11)</f>
        <v>0</v>
      </c>
      <c r="Q13" s="91" t="e">
        <f>SUM(Q5:Q11)</f>
        <v>#DIV/0!</v>
      </c>
      <c r="R13" s="91" t="e">
        <f>SUM(R5:R11)</f>
        <v>#DIV/0!</v>
      </c>
      <c r="T13" s="91">
        <f t="shared" ref="T13:Z13" si="16">SUM(T5:T11)</f>
        <v>0</v>
      </c>
      <c r="U13" s="91">
        <f t="shared" si="16"/>
        <v>0</v>
      </c>
      <c r="V13" s="91">
        <f t="shared" si="16"/>
        <v>0</v>
      </c>
      <c r="W13" s="91">
        <f t="shared" si="16"/>
        <v>0</v>
      </c>
      <c r="X13" s="91">
        <f t="shared" si="16"/>
        <v>0</v>
      </c>
      <c r="Y13" s="91">
        <f t="shared" si="16"/>
        <v>0</v>
      </c>
      <c r="Z13" s="91">
        <f t="shared" si="16"/>
        <v>0</v>
      </c>
      <c r="AA13" s="91"/>
      <c r="AB13" s="91" t="e">
        <f>SUM(AB5:AB11)</f>
        <v>#DIV/0!</v>
      </c>
      <c r="AC13" s="91" t="e">
        <f>SUM(AC5:AC11)</f>
        <v>#DIV/0!</v>
      </c>
    </row>
    <row r="14" spans="3:32" x14ac:dyDescent="0.3">
      <c r="G14" s="17" t="e">
        <f>ROUND(G13/D13*100,0)</f>
        <v>#DIV/0!</v>
      </c>
      <c r="H14" s="17"/>
      <c r="I14" s="17"/>
      <c r="J14" s="17" t="b">
        <f>IF(AND(J5:J11),TRUE,FALSE)</f>
        <v>1</v>
      </c>
      <c r="K14" s="17" t="e">
        <f>ROUND(K13/D13*100,0)</f>
        <v>#DIV/0!</v>
      </c>
      <c r="L14" s="17" t="e">
        <f>ROUND(L13/D13*100,0)</f>
        <v>#DIV/0!</v>
      </c>
      <c r="O14" t="e">
        <f>IF(AND(L14=100,G14=0,K14=0),"A",IF(AND(AND(L14&lt;100,L14&gt;79),G14&lt;21,K14=0),"B",IF(AND(AND(L14&lt;80,L14&gt;69),AND(G14&lt;31,G14&gt;20),K14=0),"C",IF(AND(L14+G14=100,K14=0),"D",IF(AND(G14&gt;70,G14&lt;81),"E",IF(G14&lt;71,"F","F"))))))</f>
        <v>#DIV/0!</v>
      </c>
      <c r="AC14" t="e">
        <f>VLOOKUP(AC13,AC25:AD28,2)</f>
        <v>#DIV/0!</v>
      </c>
      <c r="AD14" s="242" t="e">
        <f>VLOOKUP(AC13,AC25:AD28,2)</f>
        <v>#DIV/0!</v>
      </c>
    </row>
    <row r="15" spans="3:32" x14ac:dyDescent="0.3">
      <c r="J15" t="b">
        <f>IF(AND(J5:J11),TRUE,FALSE)</f>
        <v>1</v>
      </c>
      <c r="O15" t="e">
        <f>IF(K14&gt;0,"F",IF(AND(J15=FALSE,G13&gt;0),"P*","P"))</f>
        <v>#DIV/0!</v>
      </c>
      <c r="AC15" t="e">
        <f>IF(AND(AD14="A",J14=TRUE),"A+",(IF(AND(AD14="B",J14=TRUE),"B+",(IF(AND(AD14="C",J14=TRUE),"C+",AD14)))))</f>
        <v>#DIV/0!</v>
      </c>
      <c r="AD15" t="e">
        <f>VLOOKUP(AC15,C54:F61,2)</f>
        <v>#DIV/0!</v>
      </c>
      <c r="AE15" t="e">
        <f>VLOOKUP(AC15,C54:F61,3)</f>
        <v>#DIV/0!</v>
      </c>
      <c r="AF15" t="e">
        <f>VLOOKUP(AC15,C54:F61,4)</f>
        <v>#DIV/0!</v>
      </c>
    </row>
    <row r="21" spans="3:30" x14ac:dyDescent="0.3">
      <c r="C21" t="s">
        <v>163</v>
      </c>
      <c r="D21" t="s">
        <v>164</v>
      </c>
      <c r="E21" t="s">
        <v>165</v>
      </c>
      <c r="F21" t="s">
        <v>166</v>
      </c>
      <c r="G21" t="s">
        <v>167</v>
      </c>
      <c r="H21" t="s">
        <v>168</v>
      </c>
      <c r="I21" t="s">
        <v>169</v>
      </c>
    </row>
    <row r="22" spans="3:30" x14ac:dyDescent="0.3">
      <c r="C22" t="s">
        <v>185</v>
      </c>
      <c r="D22" t="s">
        <v>186</v>
      </c>
      <c r="E22" t="s">
        <v>439</v>
      </c>
      <c r="F22" t="s">
        <v>442</v>
      </c>
      <c r="G22" t="s">
        <v>188</v>
      </c>
      <c r="H22" t="s">
        <v>189</v>
      </c>
      <c r="I22" t="s">
        <v>181</v>
      </c>
    </row>
    <row r="23" spans="3:30" x14ac:dyDescent="0.3">
      <c r="C23" t="s">
        <v>182</v>
      </c>
      <c r="D23" t="s">
        <v>183</v>
      </c>
      <c r="E23" t="s">
        <v>439</v>
      </c>
      <c r="F23" t="s">
        <v>443</v>
      </c>
      <c r="G23" t="s">
        <v>188</v>
      </c>
      <c r="I23" t="s">
        <v>181</v>
      </c>
    </row>
    <row r="24" spans="3:30" x14ac:dyDescent="0.3">
      <c r="C24" t="s">
        <v>178</v>
      </c>
      <c r="D24" t="s">
        <v>179</v>
      </c>
      <c r="E24" t="s">
        <v>439</v>
      </c>
      <c r="F24" t="s">
        <v>444</v>
      </c>
      <c r="G24" t="s">
        <v>188</v>
      </c>
      <c r="I24" t="s">
        <v>181</v>
      </c>
    </row>
    <row r="25" spans="3:30" x14ac:dyDescent="0.3">
      <c r="C25" t="s">
        <v>175</v>
      </c>
      <c r="D25" t="s">
        <v>176</v>
      </c>
      <c r="E25" t="s">
        <v>440</v>
      </c>
      <c r="F25" t="s">
        <v>445</v>
      </c>
      <c r="AC25">
        <v>0</v>
      </c>
      <c r="AD25" t="s">
        <v>170</v>
      </c>
    </row>
    <row r="26" spans="3:30" x14ac:dyDescent="0.3">
      <c r="C26" t="s">
        <v>173</v>
      </c>
      <c r="D26" t="s">
        <v>174</v>
      </c>
      <c r="E26" t="s">
        <v>441</v>
      </c>
      <c r="F26" t="s">
        <v>480</v>
      </c>
      <c r="AC26">
        <v>60</v>
      </c>
      <c r="AD26" t="s">
        <v>178</v>
      </c>
    </row>
    <row r="27" spans="3:30" x14ac:dyDescent="0.3">
      <c r="C27" t="s">
        <v>170</v>
      </c>
      <c r="D27" t="s">
        <v>171</v>
      </c>
      <c r="E27" t="s">
        <v>441</v>
      </c>
      <c r="F27" t="s">
        <v>479</v>
      </c>
      <c r="AC27">
        <v>70</v>
      </c>
      <c r="AD27" t="s">
        <v>182</v>
      </c>
    </row>
    <row r="28" spans="3:30" x14ac:dyDescent="0.3">
      <c r="AC28">
        <v>80</v>
      </c>
      <c r="AD28" t="s">
        <v>185</v>
      </c>
    </row>
    <row r="29" spans="3:30" x14ac:dyDescent="0.3">
      <c r="C29" t="s">
        <v>170</v>
      </c>
      <c r="E29" t="s">
        <v>450</v>
      </c>
      <c r="F29" t="s">
        <v>546</v>
      </c>
    </row>
    <row r="30" spans="3:30" x14ac:dyDescent="0.3">
      <c r="C30" t="s">
        <v>448</v>
      </c>
      <c r="E30" t="s">
        <v>449</v>
      </c>
    </row>
    <row r="31" spans="3:30" x14ac:dyDescent="0.3">
      <c r="C31" t="s">
        <v>545</v>
      </c>
      <c r="E31" t="s">
        <v>547</v>
      </c>
      <c r="F31" t="s">
        <v>548</v>
      </c>
    </row>
    <row r="37" spans="3:8" x14ac:dyDescent="0.3">
      <c r="C37" t="s">
        <v>163</v>
      </c>
      <c r="D37" t="s">
        <v>164</v>
      </c>
      <c r="E37" t="s">
        <v>165</v>
      </c>
      <c r="F37" t="s">
        <v>166</v>
      </c>
      <c r="G37" t="s">
        <v>167</v>
      </c>
      <c r="H37" t="s">
        <v>168</v>
      </c>
    </row>
    <row r="38" spans="3:8" x14ac:dyDescent="0.3">
      <c r="C38" t="s">
        <v>185</v>
      </c>
      <c r="D38" t="s">
        <v>186</v>
      </c>
      <c r="E38" t="s">
        <v>180</v>
      </c>
      <c r="F38" t="s">
        <v>187</v>
      </c>
      <c r="G38" t="s">
        <v>188</v>
      </c>
      <c r="H38" t="s">
        <v>189</v>
      </c>
    </row>
    <row r="39" spans="3:8" x14ac:dyDescent="0.3">
      <c r="C39" t="s">
        <v>182</v>
      </c>
      <c r="D39" t="s">
        <v>183</v>
      </c>
      <c r="E39" t="s">
        <v>180</v>
      </c>
      <c r="F39" t="s">
        <v>184</v>
      </c>
      <c r="G39" t="s">
        <v>188</v>
      </c>
    </row>
    <row r="40" spans="3:8" x14ac:dyDescent="0.3">
      <c r="C40" t="s">
        <v>178</v>
      </c>
      <c r="D40" t="s">
        <v>179</v>
      </c>
      <c r="E40" t="s">
        <v>180</v>
      </c>
      <c r="F40" t="s">
        <v>193</v>
      </c>
      <c r="G40" t="s">
        <v>188</v>
      </c>
    </row>
    <row r="41" spans="3:8" x14ac:dyDescent="0.3">
      <c r="C41" t="s">
        <v>175</v>
      </c>
      <c r="D41" t="s">
        <v>176</v>
      </c>
      <c r="E41" t="s">
        <v>190</v>
      </c>
      <c r="F41" t="s">
        <v>177</v>
      </c>
    </row>
    <row r="42" spans="3:8" x14ac:dyDescent="0.3">
      <c r="C42" t="s">
        <v>173</v>
      </c>
      <c r="D42" t="s">
        <v>174</v>
      </c>
      <c r="E42" t="s">
        <v>172</v>
      </c>
      <c r="F42" t="s">
        <v>192</v>
      </c>
    </row>
    <row r="43" spans="3:8" x14ac:dyDescent="0.3">
      <c r="C43" t="s">
        <v>170</v>
      </c>
      <c r="D43" t="s">
        <v>171</v>
      </c>
      <c r="E43" t="s">
        <v>172</v>
      </c>
      <c r="F43" t="s">
        <v>191</v>
      </c>
    </row>
    <row r="46" spans="3:8" x14ac:dyDescent="0.3">
      <c r="C46" t="s">
        <v>163</v>
      </c>
      <c r="D46" t="s">
        <v>164</v>
      </c>
    </row>
    <row r="47" spans="3:8" x14ac:dyDescent="0.3">
      <c r="C47">
        <v>50</v>
      </c>
      <c r="D47" t="s">
        <v>551</v>
      </c>
    </row>
    <row r="48" spans="3:8" x14ac:dyDescent="0.3">
      <c r="C48">
        <v>70</v>
      </c>
      <c r="D48" t="s">
        <v>550</v>
      </c>
    </row>
    <row r="49" spans="3:9" x14ac:dyDescent="0.3">
      <c r="C49">
        <v>80</v>
      </c>
      <c r="D49" t="s">
        <v>549</v>
      </c>
    </row>
    <row r="53" spans="3:9" x14ac:dyDescent="0.3">
      <c r="C53" t="s">
        <v>163</v>
      </c>
      <c r="D53" t="s">
        <v>553</v>
      </c>
      <c r="E53" t="s">
        <v>165</v>
      </c>
      <c r="F53" t="s">
        <v>166</v>
      </c>
      <c r="G53" t="s">
        <v>167</v>
      </c>
      <c r="H53" t="s">
        <v>168</v>
      </c>
      <c r="I53" t="s">
        <v>169</v>
      </c>
    </row>
    <row r="54" spans="3:9" ht="28.8" x14ac:dyDescent="0.3">
      <c r="C54" t="s">
        <v>185</v>
      </c>
      <c r="D54" s="117" t="s">
        <v>724</v>
      </c>
      <c r="E54" t="s">
        <v>671</v>
      </c>
      <c r="F54" t="s">
        <v>599</v>
      </c>
      <c r="G54" t="s">
        <v>565</v>
      </c>
      <c r="H54" t="s">
        <v>556</v>
      </c>
      <c r="I54" t="s">
        <v>558</v>
      </c>
    </row>
    <row r="55" spans="3:9" ht="28.8" x14ac:dyDescent="0.3">
      <c r="C55" t="s">
        <v>723</v>
      </c>
      <c r="D55" s="117" t="s">
        <v>596</v>
      </c>
      <c r="E55" t="s">
        <v>595</v>
      </c>
      <c r="F55" t="s">
        <v>597</v>
      </c>
      <c r="G55" t="s">
        <v>563</v>
      </c>
      <c r="H55" t="s">
        <v>564</v>
      </c>
      <c r="I55" t="s">
        <v>181</v>
      </c>
    </row>
    <row r="56" spans="3:9" ht="28.8" x14ac:dyDescent="0.3">
      <c r="C56" t="s">
        <v>182</v>
      </c>
      <c r="D56" s="117" t="s">
        <v>593</v>
      </c>
      <c r="E56" t="s">
        <v>671</v>
      </c>
      <c r="F56" t="s">
        <v>599</v>
      </c>
      <c r="G56" t="s">
        <v>565</v>
      </c>
      <c r="H56" t="s">
        <v>556</v>
      </c>
      <c r="I56" t="s">
        <v>558</v>
      </c>
    </row>
    <row r="57" spans="3:9" ht="28.8" x14ac:dyDescent="0.3">
      <c r="C57" t="s">
        <v>645</v>
      </c>
      <c r="D57" s="117" t="s">
        <v>594</v>
      </c>
      <c r="E57" t="s">
        <v>595</v>
      </c>
      <c r="F57" t="s">
        <v>598</v>
      </c>
      <c r="G57" t="s">
        <v>565</v>
      </c>
      <c r="H57" t="s">
        <v>556</v>
      </c>
      <c r="I57" t="s">
        <v>558</v>
      </c>
    </row>
    <row r="58" spans="3:9" ht="28.8" x14ac:dyDescent="0.3">
      <c r="C58" t="s">
        <v>178</v>
      </c>
      <c r="D58" s="117" t="s">
        <v>590</v>
      </c>
      <c r="E58" t="s">
        <v>671</v>
      </c>
      <c r="F58" t="s">
        <v>601</v>
      </c>
      <c r="G58" t="s">
        <v>555</v>
      </c>
      <c r="H58" t="s">
        <v>556</v>
      </c>
      <c r="I58" t="s">
        <v>557</v>
      </c>
    </row>
    <row r="59" spans="3:9" ht="28.8" x14ac:dyDescent="0.3">
      <c r="C59" t="s">
        <v>644</v>
      </c>
      <c r="D59" s="117" t="s">
        <v>591</v>
      </c>
      <c r="E59" t="s">
        <v>592</v>
      </c>
      <c r="F59" t="s">
        <v>600</v>
      </c>
      <c r="G59" t="s">
        <v>555</v>
      </c>
      <c r="H59" t="s">
        <v>556</v>
      </c>
      <c r="I59" t="s">
        <v>557</v>
      </c>
    </row>
    <row r="60" spans="3:9" x14ac:dyDescent="0.3">
      <c r="C60" t="s">
        <v>566</v>
      </c>
      <c r="D60" t="s">
        <v>588</v>
      </c>
      <c r="E60" t="s">
        <v>589</v>
      </c>
      <c r="F60" t="s">
        <v>602</v>
      </c>
    </row>
    <row r="61" spans="3:9" x14ac:dyDescent="0.3">
      <c r="C61" t="s">
        <v>170</v>
      </c>
      <c r="D61" t="s">
        <v>588</v>
      </c>
      <c r="E61" t="s">
        <v>589</v>
      </c>
      <c r="F61" t="s">
        <v>602</v>
      </c>
      <c r="G61" t="s">
        <v>181</v>
      </c>
      <c r="H61" t="s">
        <v>181</v>
      </c>
      <c r="I61" t="s">
        <v>554</v>
      </c>
    </row>
    <row r="66" spans="3:6" x14ac:dyDescent="0.3">
      <c r="F66" t="s">
        <v>512</v>
      </c>
    </row>
    <row r="75" spans="3:6" x14ac:dyDescent="0.3">
      <c r="C75">
        <v>80</v>
      </c>
      <c r="D75" t="s">
        <v>185</v>
      </c>
    </row>
    <row r="76" spans="3:6" x14ac:dyDescent="0.3">
      <c r="C76">
        <v>70</v>
      </c>
      <c r="D76" t="s">
        <v>182</v>
      </c>
    </row>
    <row r="77" spans="3:6" x14ac:dyDescent="0.3">
      <c r="C77">
        <v>60</v>
      </c>
      <c r="D77" t="s">
        <v>178</v>
      </c>
    </row>
    <row r="78" spans="3:6" x14ac:dyDescent="0.3">
      <c r="C78">
        <v>0</v>
      </c>
      <c r="D78" t="s">
        <v>170</v>
      </c>
    </row>
    <row r="85" spans="3:3" x14ac:dyDescent="0.3">
      <c r="C85" t="s">
        <v>562</v>
      </c>
    </row>
    <row r="88" spans="3:3" x14ac:dyDescent="0.3">
      <c r="C88" t="s">
        <v>559</v>
      </c>
    </row>
    <row r="89" spans="3:3" x14ac:dyDescent="0.3">
      <c r="C89" t="s">
        <v>560</v>
      </c>
    </row>
    <row r="90" spans="3:3" x14ac:dyDescent="0.3">
      <c r="C90" t="s">
        <v>561</v>
      </c>
    </row>
  </sheetData>
  <sheetProtection selectLockedCells="1" selectUnlockedCells="1"/>
  <sortState xmlns:xlrd2="http://schemas.microsoft.com/office/spreadsheetml/2017/richdata2" ref="C54:Y60">
    <sortCondition ref="C54:C60"/>
  </sortState>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3:C169"/>
  <sheetViews>
    <sheetView showGridLines="0" showRowColHeaders="0" zoomScaleNormal="100" workbookViewId="0"/>
  </sheetViews>
  <sheetFormatPr defaultRowHeight="14.4" x14ac:dyDescent="0.3"/>
  <cols>
    <col min="1" max="1" width="5.44140625" customWidth="1"/>
    <col min="2" max="2" width="33.5546875" style="5" customWidth="1"/>
    <col min="3" max="3" width="93.5546875" style="5" customWidth="1"/>
  </cols>
  <sheetData>
    <row r="3" spans="2:3" x14ac:dyDescent="0.3">
      <c r="B3" s="5" t="s">
        <v>215</v>
      </c>
    </row>
    <row r="4" spans="2:3" ht="28.8" x14ac:dyDescent="0.3">
      <c r="B4" s="37" t="s">
        <v>117</v>
      </c>
      <c r="C4" s="38" t="s">
        <v>365</v>
      </c>
    </row>
    <row r="5" spans="2:3" ht="29.25" customHeight="1" x14ac:dyDescent="0.3">
      <c r="B5" s="408" t="s">
        <v>366</v>
      </c>
      <c r="C5" s="39" t="s">
        <v>216</v>
      </c>
    </row>
    <row r="6" spans="2:3" ht="43.2" x14ac:dyDescent="0.3">
      <c r="B6" s="408"/>
      <c r="C6" s="36" t="s">
        <v>217</v>
      </c>
    </row>
    <row r="7" spans="2:3" x14ac:dyDescent="0.3">
      <c r="B7" s="408"/>
      <c r="C7" s="39" t="s">
        <v>218</v>
      </c>
    </row>
    <row r="8" spans="2:3" x14ac:dyDescent="0.3">
      <c r="B8" s="408"/>
      <c r="C8" s="36" t="s">
        <v>219</v>
      </c>
    </row>
    <row r="9" spans="2:3" ht="17.25" customHeight="1" x14ac:dyDescent="0.3">
      <c r="B9" s="408"/>
      <c r="C9" s="39" t="s">
        <v>220</v>
      </c>
    </row>
    <row r="10" spans="2:3" x14ac:dyDescent="0.3">
      <c r="B10" s="408"/>
      <c r="C10" s="36" t="s">
        <v>221</v>
      </c>
    </row>
    <row r="11" spans="2:3" x14ac:dyDescent="0.3">
      <c r="B11" s="408"/>
      <c r="C11" s="39" t="s">
        <v>222</v>
      </c>
    </row>
    <row r="12" spans="2:3" x14ac:dyDescent="0.3">
      <c r="B12" s="408"/>
      <c r="C12" s="36" t="s">
        <v>223</v>
      </c>
    </row>
    <row r="13" spans="2:3" ht="18" customHeight="1" x14ac:dyDescent="0.3">
      <c r="B13" s="408"/>
      <c r="C13" s="39" t="s">
        <v>224</v>
      </c>
    </row>
    <row r="14" spans="2:3" ht="15.75" customHeight="1" x14ac:dyDescent="0.3">
      <c r="B14" s="409" t="s">
        <v>367</v>
      </c>
      <c r="C14" s="36" t="s">
        <v>225</v>
      </c>
    </row>
    <row r="15" spans="2:3" x14ac:dyDescent="0.3">
      <c r="B15" s="409"/>
      <c r="C15" s="39" t="s">
        <v>226</v>
      </c>
    </row>
    <row r="16" spans="2:3" x14ac:dyDescent="0.3">
      <c r="B16" s="409"/>
      <c r="C16" s="36" t="s">
        <v>227</v>
      </c>
    </row>
    <row r="17" spans="2:3" x14ac:dyDescent="0.3">
      <c r="B17" s="409"/>
      <c r="C17" s="39" t="s">
        <v>228</v>
      </c>
    </row>
    <row r="18" spans="2:3" x14ac:dyDescent="0.3">
      <c r="B18" s="409"/>
      <c r="C18" s="36" t="s">
        <v>229</v>
      </c>
    </row>
    <row r="19" spans="2:3" ht="16.5" customHeight="1" x14ac:dyDescent="0.3">
      <c r="B19" s="409"/>
      <c r="C19" s="39" t="s">
        <v>230</v>
      </c>
    </row>
    <row r="20" spans="2:3" x14ac:dyDescent="0.3">
      <c r="B20" s="409"/>
      <c r="C20" s="36" t="s">
        <v>231</v>
      </c>
    </row>
    <row r="21" spans="2:3" x14ac:dyDescent="0.3">
      <c r="B21" s="409"/>
      <c r="C21" s="39" t="s">
        <v>232</v>
      </c>
    </row>
    <row r="22" spans="2:3" x14ac:dyDescent="0.3">
      <c r="B22" s="411" t="s">
        <v>368</v>
      </c>
      <c r="C22" s="36" t="s">
        <v>229</v>
      </c>
    </row>
    <row r="23" spans="2:3" ht="17.25" customHeight="1" x14ac:dyDescent="0.3">
      <c r="B23" s="411"/>
      <c r="C23" s="39" t="s">
        <v>230</v>
      </c>
    </row>
    <row r="24" spans="2:3" x14ac:dyDescent="0.3">
      <c r="B24" s="411"/>
      <c r="C24" s="36" t="s">
        <v>233</v>
      </c>
    </row>
    <row r="25" spans="2:3" x14ac:dyDescent="0.3">
      <c r="B25" s="411"/>
      <c r="C25" s="39" t="s">
        <v>234</v>
      </c>
    </row>
    <row r="26" spans="2:3" x14ac:dyDescent="0.3">
      <c r="B26" s="411"/>
      <c r="C26" s="36" t="s">
        <v>235</v>
      </c>
    </row>
    <row r="27" spans="2:3" x14ac:dyDescent="0.3">
      <c r="B27" s="411"/>
      <c r="C27" s="39" t="s">
        <v>236</v>
      </c>
    </row>
    <row r="28" spans="2:3" x14ac:dyDescent="0.3">
      <c r="B28" s="411"/>
      <c r="C28" s="36" t="s">
        <v>237</v>
      </c>
    </row>
    <row r="29" spans="2:3" ht="19.5" customHeight="1" x14ac:dyDescent="0.3">
      <c r="B29" s="411"/>
      <c r="C29" s="39" t="s">
        <v>238</v>
      </c>
    </row>
    <row r="30" spans="2:3" x14ac:dyDescent="0.3">
      <c r="B30" s="411"/>
      <c r="C30" s="36" t="s">
        <v>239</v>
      </c>
    </row>
    <row r="31" spans="2:3" x14ac:dyDescent="0.3">
      <c r="B31" s="411"/>
      <c r="C31" s="39" t="s">
        <v>240</v>
      </c>
    </row>
    <row r="32" spans="2:3" x14ac:dyDescent="0.3">
      <c r="B32" s="411"/>
      <c r="C32" s="36" t="s">
        <v>241</v>
      </c>
    </row>
    <row r="34" spans="2:3" ht="28.8" x14ac:dyDescent="0.3">
      <c r="B34" s="40" t="s">
        <v>152</v>
      </c>
      <c r="C34" s="41" t="s">
        <v>365</v>
      </c>
    </row>
    <row r="35" spans="2:3" ht="16.5" customHeight="1" x14ac:dyDescent="0.3">
      <c r="B35" s="412" t="s">
        <v>369</v>
      </c>
      <c r="C35" s="47" t="s">
        <v>242</v>
      </c>
    </row>
    <row r="36" spans="2:3" ht="16.5" customHeight="1" x14ac:dyDescent="0.3">
      <c r="B36" s="412"/>
      <c r="C36" s="42" t="s">
        <v>243</v>
      </c>
    </row>
    <row r="37" spans="2:3" x14ac:dyDescent="0.3">
      <c r="B37" s="412"/>
      <c r="C37" s="47" t="s">
        <v>244</v>
      </c>
    </row>
    <row r="38" spans="2:3" x14ac:dyDescent="0.3">
      <c r="B38" s="412"/>
      <c r="C38" s="42" t="s">
        <v>245</v>
      </c>
    </row>
    <row r="39" spans="2:3" x14ac:dyDescent="0.3">
      <c r="B39" s="412"/>
      <c r="C39" s="47" t="s">
        <v>246</v>
      </c>
    </row>
    <row r="40" spans="2:3" x14ac:dyDescent="0.3">
      <c r="B40" s="413" t="s">
        <v>370</v>
      </c>
      <c r="C40" s="42" t="s">
        <v>247</v>
      </c>
    </row>
    <row r="41" spans="2:3" x14ac:dyDescent="0.3">
      <c r="B41" s="413"/>
      <c r="C41" s="47" t="s">
        <v>248</v>
      </c>
    </row>
    <row r="42" spans="2:3" x14ac:dyDescent="0.3">
      <c r="B42" s="413"/>
      <c r="C42" s="42" t="s">
        <v>249</v>
      </c>
    </row>
    <row r="43" spans="2:3" x14ac:dyDescent="0.3">
      <c r="B43" s="413"/>
      <c r="C43" s="47" t="s">
        <v>250</v>
      </c>
    </row>
    <row r="44" spans="2:3" x14ac:dyDescent="0.3">
      <c r="B44" s="413"/>
      <c r="C44" s="42" t="s">
        <v>251</v>
      </c>
    </row>
    <row r="45" spans="2:3" x14ac:dyDescent="0.3">
      <c r="B45" s="413"/>
      <c r="C45" s="47" t="s">
        <v>252</v>
      </c>
    </row>
    <row r="46" spans="2:3" x14ac:dyDescent="0.3">
      <c r="B46" s="413"/>
      <c r="C46" s="42" t="s">
        <v>253</v>
      </c>
    </row>
    <row r="47" spans="2:3" x14ac:dyDescent="0.3">
      <c r="B47" s="413"/>
      <c r="C47" s="47" t="s">
        <v>254</v>
      </c>
    </row>
    <row r="48" spans="2:3" ht="17.25" customHeight="1" x14ac:dyDescent="0.3">
      <c r="B48" s="412" t="s">
        <v>371</v>
      </c>
      <c r="C48" s="42" t="s">
        <v>255</v>
      </c>
    </row>
    <row r="49" spans="2:3" x14ac:dyDescent="0.3">
      <c r="B49" s="412"/>
      <c r="C49" s="47" t="s">
        <v>256</v>
      </c>
    </row>
    <row r="50" spans="2:3" x14ac:dyDescent="0.3">
      <c r="B50" s="412"/>
      <c r="C50" s="42" t="s">
        <v>225</v>
      </c>
    </row>
    <row r="51" spans="2:3" x14ac:dyDescent="0.3">
      <c r="B51" s="42"/>
      <c r="C51" s="42"/>
    </row>
    <row r="52" spans="2:3" ht="28.8" x14ac:dyDescent="0.3">
      <c r="B52" s="43" t="s">
        <v>32</v>
      </c>
      <c r="C52" s="41" t="s">
        <v>365</v>
      </c>
    </row>
    <row r="53" spans="2:3" x14ac:dyDescent="0.3">
      <c r="B53" s="410" t="s">
        <v>372</v>
      </c>
      <c r="C53" s="47" t="s">
        <v>257</v>
      </c>
    </row>
    <row r="54" spans="2:3" x14ac:dyDescent="0.3">
      <c r="B54" s="410"/>
      <c r="C54" s="42" t="s">
        <v>258</v>
      </c>
    </row>
    <row r="55" spans="2:3" x14ac:dyDescent="0.3">
      <c r="B55" s="410"/>
      <c r="C55" s="47" t="s">
        <v>259</v>
      </c>
    </row>
    <row r="56" spans="2:3" x14ac:dyDescent="0.3">
      <c r="B56" s="410"/>
      <c r="C56" s="42" t="s">
        <v>260</v>
      </c>
    </row>
    <row r="57" spans="2:3" x14ac:dyDescent="0.3">
      <c r="B57" s="410"/>
      <c r="C57" s="47" t="s">
        <v>261</v>
      </c>
    </row>
    <row r="58" spans="2:3" x14ac:dyDescent="0.3">
      <c r="B58" s="410"/>
      <c r="C58" s="42" t="s">
        <v>262</v>
      </c>
    </row>
    <row r="59" spans="2:3" x14ac:dyDescent="0.3">
      <c r="B59" s="410"/>
      <c r="C59" s="47" t="s">
        <v>263</v>
      </c>
    </row>
    <row r="60" spans="2:3" x14ac:dyDescent="0.3">
      <c r="B60" s="410"/>
      <c r="C60" s="42" t="s">
        <v>255</v>
      </c>
    </row>
    <row r="61" spans="2:3" x14ac:dyDescent="0.3">
      <c r="B61" s="410"/>
      <c r="C61" s="47" t="s">
        <v>264</v>
      </c>
    </row>
    <row r="62" spans="2:3" x14ac:dyDescent="0.3">
      <c r="B62" s="410"/>
      <c r="C62" s="42" t="s">
        <v>265</v>
      </c>
    </row>
    <row r="63" spans="2:3" x14ac:dyDescent="0.3">
      <c r="B63" s="410"/>
      <c r="C63" s="47" t="s">
        <v>266</v>
      </c>
    </row>
    <row r="64" spans="2:3" x14ac:dyDescent="0.3">
      <c r="B64" s="410"/>
      <c r="C64" s="42" t="s">
        <v>267</v>
      </c>
    </row>
    <row r="65" spans="2:3" x14ac:dyDescent="0.3">
      <c r="B65" s="414" t="s">
        <v>373</v>
      </c>
      <c r="C65" s="47" t="s">
        <v>268</v>
      </c>
    </row>
    <row r="66" spans="2:3" x14ac:dyDescent="0.3">
      <c r="B66" s="414"/>
      <c r="C66" s="42" t="s">
        <v>269</v>
      </c>
    </row>
    <row r="67" spans="2:3" x14ac:dyDescent="0.3">
      <c r="B67" s="414"/>
      <c r="C67" s="47" t="s">
        <v>270</v>
      </c>
    </row>
    <row r="68" spans="2:3" x14ac:dyDescent="0.3">
      <c r="B68" s="414"/>
      <c r="C68" s="42" t="s">
        <v>271</v>
      </c>
    </row>
    <row r="69" spans="2:3" x14ac:dyDescent="0.3">
      <c r="B69" s="410" t="s">
        <v>374</v>
      </c>
      <c r="C69" s="47" t="s">
        <v>272</v>
      </c>
    </row>
    <row r="70" spans="2:3" x14ac:dyDescent="0.3">
      <c r="B70" s="410"/>
      <c r="C70" s="42" t="s">
        <v>273</v>
      </c>
    </row>
    <row r="71" spans="2:3" x14ac:dyDescent="0.3">
      <c r="B71" s="410"/>
      <c r="C71" s="47" t="s">
        <v>274</v>
      </c>
    </row>
    <row r="72" spans="2:3" x14ac:dyDescent="0.3">
      <c r="B72" s="410"/>
      <c r="C72" s="42" t="s">
        <v>275</v>
      </c>
    </row>
    <row r="73" spans="2:3" x14ac:dyDescent="0.3">
      <c r="B73" s="410"/>
      <c r="C73" s="47" t="s">
        <v>276</v>
      </c>
    </row>
    <row r="74" spans="2:3" x14ac:dyDescent="0.3">
      <c r="B74" s="410"/>
      <c r="C74" s="42" t="s">
        <v>277</v>
      </c>
    </row>
    <row r="75" spans="2:3" x14ac:dyDescent="0.3">
      <c r="B75" s="410"/>
      <c r="C75" s="47" t="s">
        <v>278</v>
      </c>
    </row>
    <row r="76" spans="2:3" ht="43.2" x14ac:dyDescent="0.3">
      <c r="B76" s="44" t="s">
        <v>375</v>
      </c>
      <c r="C76" s="42" t="s">
        <v>279</v>
      </c>
    </row>
    <row r="77" spans="2:3" x14ac:dyDescent="0.3">
      <c r="B77" s="410" t="s">
        <v>376</v>
      </c>
      <c r="C77" s="47" t="s">
        <v>280</v>
      </c>
    </row>
    <row r="78" spans="2:3" x14ac:dyDescent="0.3">
      <c r="B78" s="410"/>
      <c r="C78" s="42" t="s">
        <v>281</v>
      </c>
    </row>
    <row r="79" spans="2:3" x14ac:dyDescent="0.3">
      <c r="B79" s="410"/>
      <c r="C79" s="47" t="s">
        <v>282</v>
      </c>
    </row>
    <row r="80" spans="2:3" x14ac:dyDescent="0.3">
      <c r="B80" s="42"/>
      <c r="C80" s="42"/>
    </row>
    <row r="81" spans="2:3" ht="29.25" customHeight="1" x14ac:dyDescent="0.3">
      <c r="B81" s="45" t="s">
        <v>214</v>
      </c>
      <c r="C81" s="41" t="s">
        <v>365</v>
      </c>
    </row>
    <row r="82" spans="2:3" x14ac:dyDescent="0.3">
      <c r="B82" s="410" t="s">
        <v>377</v>
      </c>
      <c r="C82" s="47" t="s">
        <v>283</v>
      </c>
    </row>
    <row r="83" spans="2:3" x14ac:dyDescent="0.3">
      <c r="B83" s="410"/>
      <c r="C83" s="42" t="s">
        <v>284</v>
      </c>
    </row>
    <row r="84" spans="2:3" x14ac:dyDescent="0.3">
      <c r="B84" s="410"/>
      <c r="C84" s="47" t="s">
        <v>285</v>
      </c>
    </row>
    <row r="85" spans="2:3" x14ac:dyDescent="0.3">
      <c r="B85" s="410"/>
      <c r="C85" s="42" t="s">
        <v>286</v>
      </c>
    </row>
    <row r="86" spans="2:3" x14ac:dyDescent="0.3">
      <c r="B86" s="410"/>
      <c r="C86" s="47" t="s">
        <v>287</v>
      </c>
    </row>
    <row r="87" spans="2:3" x14ac:dyDescent="0.3">
      <c r="B87" s="410"/>
      <c r="C87" s="42" t="s">
        <v>288</v>
      </c>
    </row>
    <row r="88" spans="2:3" x14ac:dyDescent="0.3">
      <c r="B88" s="410"/>
      <c r="C88" s="47" t="s">
        <v>289</v>
      </c>
    </row>
    <row r="89" spans="2:3" x14ac:dyDescent="0.3">
      <c r="B89" s="410"/>
      <c r="C89" s="42" t="s">
        <v>290</v>
      </c>
    </row>
    <row r="90" spans="2:3" x14ac:dyDescent="0.3">
      <c r="B90" s="414" t="s">
        <v>378</v>
      </c>
      <c r="C90" s="47" t="s">
        <v>291</v>
      </c>
    </row>
    <row r="91" spans="2:3" x14ac:dyDescent="0.3">
      <c r="B91" s="414"/>
      <c r="C91" s="42" t="s">
        <v>292</v>
      </c>
    </row>
    <row r="92" spans="2:3" x14ac:dyDescent="0.3">
      <c r="B92" s="414"/>
      <c r="C92" s="47" t="s">
        <v>293</v>
      </c>
    </row>
    <row r="93" spans="2:3" x14ac:dyDescent="0.3">
      <c r="B93" s="414"/>
      <c r="C93" s="42" t="s">
        <v>294</v>
      </c>
    </row>
    <row r="94" spans="2:3" x14ac:dyDescent="0.3">
      <c r="B94" s="414"/>
      <c r="C94" s="47" t="s">
        <v>295</v>
      </c>
    </row>
    <row r="95" spans="2:3" x14ac:dyDescent="0.3">
      <c r="B95" s="42"/>
      <c r="C95" s="42"/>
    </row>
    <row r="96" spans="2:3" ht="30" customHeight="1" x14ac:dyDescent="0.3">
      <c r="B96" s="45" t="s">
        <v>71</v>
      </c>
      <c r="C96" s="41" t="s">
        <v>365</v>
      </c>
    </row>
    <row r="97" spans="2:3" ht="28.8" x14ac:dyDescent="0.3">
      <c r="B97" s="410" t="s">
        <v>379</v>
      </c>
      <c r="C97" s="47" t="s">
        <v>296</v>
      </c>
    </row>
    <row r="98" spans="2:3" x14ac:dyDescent="0.3">
      <c r="B98" s="410"/>
      <c r="C98" s="42" t="s">
        <v>297</v>
      </c>
    </row>
    <row r="99" spans="2:3" ht="28.8" x14ac:dyDescent="0.3">
      <c r="B99" s="410"/>
      <c r="C99" s="47" t="s">
        <v>298</v>
      </c>
    </row>
    <row r="100" spans="2:3" x14ac:dyDescent="0.3">
      <c r="B100" s="410"/>
      <c r="C100" s="42" t="s">
        <v>299</v>
      </c>
    </row>
    <row r="101" spans="2:3" x14ac:dyDescent="0.3">
      <c r="B101" s="410"/>
      <c r="C101" s="47" t="s">
        <v>300</v>
      </c>
    </row>
    <row r="102" spans="2:3" x14ac:dyDescent="0.3">
      <c r="B102" s="410"/>
      <c r="C102" s="42" t="s">
        <v>301</v>
      </c>
    </row>
    <row r="103" spans="2:3" ht="28.8" x14ac:dyDescent="0.3">
      <c r="B103" s="410"/>
      <c r="C103" s="47" t="s">
        <v>302</v>
      </c>
    </row>
    <row r="104" spans="2:3" x14ac:dyDescent="0.3">
      <c r="B104" s="410"/>
      <c r="C104" s="42" t="s">
        <v>303</v>
      </c>
    </row>
    <row r="105" spans="2:3" ht="16.5" customHeight="1" x14ac:dyDescent="0.3">
      <c r="B105" s="414" t="s">
        <v>380</v>
      </c>
      <c r="C105" s="47" t="s">
        <v>304</v>
      </c>
    </row>
    <row r="106" spans="2:3" x14ac:dyDescent="0.3">
      <c r="B106" s="414"/>
      <c r="C106" s="42" t="s">
        <v>305</v>
      </c>
    </row>
    <row r="107" spans="2:3" x14ac:dyDescent="0.3">
      <c r="B107" s="414"/>
      <c r="C107" s="47" t="s">
        <v>306</v>
      </c>
    </row>
    <row r="108" spans="2:3" x14ac:dyDescent="0.3">
      <c r="B108" s="414"/>
      <c r="C108" s="42" t="s">
        <v>307</v>
      </c>
    </row>
    <row r="109" spans="2:3" x14ac:dyDescent="0.3">
      <c r="B109" s="414"/>
      <c r="C109" s="47" t="s">
        <v>308</v>
      </c>
    </row>
    <row r="110" spans="2:3" x14ac:dyDescent="0.3">
      <c r="B110" s="414"/>
      <c r="C110" s="42" t="s">
        <v>309</v>
      </c>
    </row>
    <row r="111" spans="2:3" x14ac:dyDescent="0.3">
      <c r="B111" s="414"/>
      <c r="C111" s="47" t="s">
        <v>310</v>
      </c>
    </row>
    <row r="112" spans="2:3" x14ac:dyDescent="0.3">
      <c r="B112" s="414"/>
      <c r="C112" s="42" t="s">
        <v>311</v>
      </c>
    </row>
    <row r="113" spans="2:3" x14ac:dyDescent="0.3">
      <c r="B113" s="414"/>
      <c r="C113" s="47" t="s">
        <v>312</v>
      </c>
    </row>
    <row r="114" spans="2:3" x14ac:dyDescent="0.3">
      <c r="B114" s="410" t="s">
        <v>381</v>
      </c>
      <c r="C114" s="42" t="s">
        <v>313</v>
      </c>
    </row>
    <row r="115" spans="2:3" x14ac:dyDescent="0.3">
      <c r="B115" s="410"/>
      <c r="C115" s="47" t="s">
        <v>314</v>
      </c>
    </row>
    <row r="116" spans="2:3" x14ac:dyDescent="0.3">
      <c r="B116" s="410"/>
      <c r="C116" s="42" t="s">
        <v>315</v>
      </c>
    </row>
    <row r="117" spans="2:3" x14ac:dyDescent="0.3">
      <c r="B117" s="410"/>
      <c r="C117" s="47" t="s">
        <v>316</v>
      </c>
    </row>
    <row r="118" spans="2:3" x14ac:dyDescent="0.3">
      <c r="B118" s="42"/>
      <c r="C118" s="42"/>
    </row>
    <row r="119" spans="2:3" x14ac:dyDescent="0.3">
      <c r="B119" s="43" t="s">
        <v>82</v>
      </c>
      <c r="C119" s="41" t="s">
        <v>365</v>
      </c>
    </row>
    <row r="120" spans="2:3" x14ac:dyDescent="0.3">
      <c r="B120" s="410" t="s">
        <v>382</v>
      </c>
      <c r="C120" s="47" t="s">
        <v>325</v>
      </c>
    </row>
    <row r="121" spans="2:3" x14ac:dyDescent="0.3">
      <c r="B121" s="410"/>
      <c r="C121" s="42" t="s">
        <v>326</v>
      </c>
    </row>
    <row r="122" spans="2:3" x14ac:dyDescent="0.3">
      <c r="B122" s="410"/>
      <c r="C122" s="47" t="s">
        <v>327</v>
      </c>
    </row>
    <row r="123" spans="2:3" x14ac:dyDescent="0.3">
      <c r="B123" s="410"/>
      <c r="C123" s="42" t="s">
        <v>328</v>
      </c>
    </row>
    <row r="124" spans="2:3" x14ac:dyDescent="0.3">
      <c r="B124" s="410"/>
      <c r="C124" s="47" t="s">
        <v>329</v>
      </c>
    </row>
    <row r="125" spans="2:3" x14ac:dyDescent="0.3">
      <c r="B125" s="410"/>
      <c r="C125" s="42" t="s">
        <v>330</v>
      </c>
    </row>
    <row r="126" spans="2:3" x14ac:dyDescent="0.3">
      <c r="B126" s="410"/>
      <c r="C126" s="47" t="s">
        <v>331</v>
      </c>
    </row>
    <row r="127" spans="2:3" x14ac:dyDescent="0.3">
      <c r="B127" s="410"/>
      <c r="C127" s="42" t="s">
        <v>332</v>
      </c>
    </row>
    <row r="128" spans="2:3" x14ac:dyDescent="0.3">
      <c r="B128" s="410"/>
      <c r="C128" s="47" t="s">
        <v>333</v>
      </c>
    </row>
    <row r="129" spans="2:3" x14ac:dyDescent="0.3">
      <c r="B129" s="410"/>
      <c r="C129" s="42" t="s">
        <v>334</v>
      </c>
    </row>
    <row r="130" spans="2:3" x14ac:dyDescent="0.3">
      <c r="B130" s="410"/>
      <c r="C130" s="47" t="s">
        <v>335</v>
      </c>
    </row>
    <row r="131" spans="2:3" x14ac:dyDescent="0.3">
      <c r="B131" s="410"/>
      <c r="C131" s="42" t="s">
        <v>336</v>
      </c>
    </row>
    <row r="132" spans="2:3" x14ac:dyDescent="0.3">
      <c r="B132" s="414" t="s">
        <v>383</v>
      </c>
      <c r="C132" s="47" t="s">
        <v>337</v>
      </c>
    </row>
    <row r="133" spans="2:3" x14ac:dyDescent="0.3">
      <c r="B133" s="414"/>
      <c r="C133" s="42" t="s">
        <v>338</v>
      </c>
    </row>
    <row r="134" spans="2:3" x14ac:dyDescent="0.3">
      <c r="B134" s="414"/>
      <c r="C134" s="47" t="s">
        <v>339</v>
      </c>
    </row>
    <row r="135" spans="2:3" ht="28.8" x14ac:dyDescent="0.3">
      <c r="B135" s="414"/>
      <c r="C135" s="42" t="s">
        <v>340</v>
      </c>
    </row>
    <row r="136" spans="2:3" x14ac:dyDescent="0.3">
      <c r="B136" s="414"/>
      <c r="C136" s="47" t="s">
        <v>341</v>
      </c>
    </row>
    <row r="137" spans="2:3" x14ac:dyDescent="0.3">
      <c r="B137" s="414"/>
      <c r="C137" s="42" t="s">
        <v>342</v>
      </c>
    </row>
    <row r="138" spans="2:3" x14ac:dyDescent="0.3">
      <c r="B138" s="414"/>
      <c r="C138" s="47" t="s">
        <v>343</v>
      </c>
    </row>
    <row r="139" spans="2:3" x14ac:dyDescent="0.3">
      <c r="B139" s="414"/>
      <c r="C139" s="42" t="s">
        <v>344</v>
      </c>
    </row>
    <row r="140" spans="2:3" x14ac:dyDescent="0.3">
      <c r="B140" s="410" t="s">
        <v>384</v>
      </c>
      <c r="C140" s="47" t="s">
        <v>345</v>
      </c>
    </row>
    <row r="141" spans="2:3" x14ac:dyDescent="0.3">
      <c r="B141" s="410"/>
      <c r="C141" s="42" t="s">
        <v>346</v>
      </c>
    </row>
    <row r="142" spans="2:3" x14ac:dyDescent="0.3">
      <c r="B142" s="410"/>
      <c r="C142" s="47" t="s">
        <v>347</v>
      </c>
    </row>
    <row r="143" spans="2:3" x14ac:dyDescent="0.3">
      <c r="B143" s="410"/>
      <c r="C143" s="42" t="s">
        <v>348</v>
      </c>
    </row>
    <row r="144" spans="2:3" x14ac:dyDescent="0.3">
      <c r="B144" s="410"/>
      <c r="C144" s="47" t="s">
        <v>349</v>
      </c>
    </row>
    <row r="145" spans="2:3" x14ac:dyDescent="0.3">
      <c r="B145" s="410"/>
      <c r="C145" s="42" t="s">
        <v>350</v>
      </c>
    </row>
    <row r="146" spans="2:3" x14ac:dyDescent="0.3">
      <c r="B146" s="410"/>
      <c r="C146" s="47" t="s">
        <v>351</v>
      </c>
    </row>
    <row r="147" spans="2:3" x14ac:dyDescent="0.3">
      <c r="B147" s="410"/>
      <c r="C147" s="42" t="s">
        <v>352</v>
      </c>
    </row>
    <row r="148" spans="2:3" x14ac:dyDescent="0.3">
      <c r="B148" s="410"/>
      <c r="C148" s="47" t="s">
        <v>353</v>
      </c>
    </row>
    <row r="149" spans="2:3" x14ac:dyDescent="0.3">
      <c r="B149" s="414" t="s">
        <v>385</v>
      </c>
      <c r="C149" s="42" t="s">
        <v>354</v>
      </c>
    </row>
    <row r="150" spans="2:3" x14ac:dyDescent="0.3">
      <c r="B150" s="414"/>
      <c r="C150" s="47" t="s">
        <v>355</v>
      </c>
    </row>
    <row r="151" spans="2:3" x14ac:dyDescent="0.3">
      <c r="B151" s="414"/>
      <c r="C151" s="42" t="s">
        <v>356</v>
      </c>
    </row>
    <row r="152" spans="2:3" x14ac:dyDescent="0.3">
      <c r="B152" s="414"/>
      <c r="C152" s="47" t="s">
        <v>357</v>
      </c>
    </row>
    <row r="153" spans="2:3" x14ac:dyDescent="0.3">
      <c r="B153" s="414"/>
      <c r="C153" s="42" t="s">
        <v>358</v>
      </c>
    </row>
    <row r="154" spans="2:3" x14ac:dyDescent="0.3">
      <c r="B154" s="42"/>
      <c r="C154" s="42"/>
    </row>
    <row r="155" spans="2:3" ht="45.75" customHeight="1" x14ac:dyDescent="0.3">
      <c r="B155" s="46" t="s">
        <v>102</v>
      </c>
      <c r="C155" s="41" t="s">
        <v>365</v>
      </c>
    </row>
    <row r="156" spans="2:3" ht="17.25" customHeight="1" x14ac:dyDescent="0.3">
      <c r="B156" s="410" t="s">
        <v>386</v>
      </c>
      <c r="C156" s="47" t="s">
        <v>317</v>
      </c>
    </row>
    <row r="157" spans="2:3" x14ac:dyDescent="0.3">
      <c r="B157" s="410"/>
      <c r="C157" s="42" t="s">
        <v>318</v>
      </c>
    </row>
    <row r="158" spans="2:3" x14ac:dyDescent="0.3">
      <c r="B158" s="410"/>
      <c r="C158" s="47" t="s">
        <v>319</v>
      </c>
    </row>
    <row r="159" spans="2:3" x14ac:dyDescent="0.3">
      <c r="B159" s="410"/>
      <c r="C159" s="42" t="s">
        <v>320</v>
      </c>
    </row>
    <row r="160" spans="2:3" x14ac:dyDescent="0.3">
      <c r="B160" s="410"/>
      <c r="C160" s="47" t="s">
        <v>321</v>
      </c>
    </row>
    <row r="161" spans="2:3" x14ac:dyDescent="0.3">
      <c r="B161" s="410"/>
      <c r="C161" s="42" t="s">
        <v>322</v>
      </c>
    </row>
    <row r="162" spans="2:3" x14ac:dyDescent="0.3">
      <c r="B162" s="410"/>
      <c r="C162" s="47" t="s">
        <v>323</v>
      </c>
    </row>
    <row r="163" spans="2:3" x14ac:dyDescent="0.3">
      <c r="B163" s="410"/>
      <c r="C163" s="42" t="s">
        <v>324</v>
      </c>
    </row>
    <row r="164" spans="2:3" x14ac:dyDescent="0.3">
      <c r="B164" s="410"/>
      <c r="C164" s="47" t="s">
        <v>359</v>
      </c>
    </row>
    <row r="165" spans="2:3" ht="16.5" customHeight="1" x14ac:dyDescent="0.3">
      <c r="B165" s="410"/>
      <c r="C165" s="42" t="s">
        <v>360</v>
      </c>
    </row>
    <row r="166" spans="2:3" x14ac:dyDescent="0.3">
      <c r="B166" s="410"/>
      <c r="C166" s="47" t="s">
        <v>361</v>
      </c>
    </row>
    <row r="167" spans="2:3" x14ac:dyDescent="0.3">
      <c r="B167" s="410"/>
      <c r="C167" s="42" t="s">
        <v>362</v>
      </c>
    </row>
    <row r="168" spans="2:3" x14ac:dyDescent="0.3">
      <c r="B168" s="410"/>
      <c r="C168" s="47" t="s">
        <v>363</v>
      </c>
    </row>
    <row r="169" spans="2:3" x14ac:dyDescent="0.3">
      <c r="B169" s="410"/>
      <c r="C169" s="42" t="s">
        <v>364</v>
      </c>
    </row>
  </sheetData>
  <sheetProtection selectLockedCells="1" selectUnlockedCells="1"/>
  <mergeCells count="20">
    <mergeCell ref="B156:B169"/>
    <mergeCell ref="B105:B113"/>
    <mergeCell ref="B114:B117"/>
    <mergeCell ref="B120:B131"/>
    <mergeCell ref="B132:B139"/>
    <mergeCell ref="B140:B148"/>
    <mergeCell ref="B149:B153"/>
    <mergeCell ref="B5:B13"/>
    <mergeCell ref="B14:B21"/>
    <mergeCell ref="B97:B104"/>
    <mergeCell ref="B22:B32"/>
    <mergeCell ref="B35:B39"/>
    <mergeCell ref="B40:B47"/>
    <mergeCell ref="B48:B50"/>
    <mergeCell ref="B53:B64"/>
    <mergeCell ref="B65:B68"/>
    <mergeCell ref="B69:B75"/>
    <mergeCell ref="B77:B79"/>
    <mergeCell ref="B82:B89"/>
    <mergeCell ref="B90:B9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C5:M33"/>
  <sheetViews>
    <sheetView showGridLines="0" showRowColHeaders="0" workbookViewId="0"/>
  </sheetViews>
  <sheetFormatPr defaultRowHeight="14.4" x14ac:dyDescent="0.3"/>
  <cols>
    <col min="10" max="10" width="9.109375" customWidth="1"/>
    <col min="12" max="12" width="18" customWidth="1"/>
  </cols>
  <sheetData>
    <row r="5" spans="3:13" x14ac:dyDescent="0.3">
      <c r="C5" t="s">
        <v>185</v>
      </c>
      <c r="E5">
        <v>0</v>
      </c>
      <c r="F5" s="18">
        <v>0.2</v>
      </c>
      <c r="G5" s="18">
        <v>0.3</v>
      </c>
      <c r="H5" s="18">
        <v>0.7</v>
      </c>
      <c r="I5" s="18">
        <v>0.8</v>
      </c>
      <c r="J5" s="18">
        <v>1</v>
      </c>
    </row>
    <row r="6" spans="3:13" x14ac:dyDescent="0.3">
      <c r="D6" t="s">
        <v>161</v>
      </c>
      <c r="F6">
        <v>0</v>
      </c>
      <c r="G6">
        <v>0</v>
      </c>
      <c r="H6">
        <v>0</v>
      </c>
      <c r="I6">
        <v>0</v>
      </c>
      <c r="J6">
        <v>0</v>
      </c>
    </row>
    <row r="7" spans="3:13" x14ac:dyDescent="0.3">
      <c r="D7" t="s">
        <v>121</v>
      </c>
      <c r="F7">
        <v>0</v>
      </c>
      <c r="G7">
        <v>0</v>
      </c>
      <c r="H7">
        <v>0</v>
      </c>
      <c r="I7">
        <v>0</v>
      </c>
      <c r="J7">
        <v>0</v>
      </c>
      <c r="K7">
        <v>0</v>
      </c>
      <c r="L7" s="19" t="s">
        <v>195</v>
      </c>
      <c r="M7" t="str">
        <f>IF(AND(K8=100,K7=0),"A","O")</f>
        <v>A</v>
      </c>
    </row>
    <row r="8" spans="3:13" x14ac:dyDescent="0.3">
      <c r="D8" t="s">
        <v>162</v>
      </c>
      <c r="F8">
        <v>0</v>
      </c>
      <c r="G8">
        <v>0</v>
      </c>
      <c r="H8">
        <v>0</v>
      </c>
      <c r="I8">
        <v>0</v>
      </c>
      <c r="J8">
        <v>1</v>
      </c>
      <c r="K8">
        <v>100</v>
      </c>
      <c r="L8" s="19" t="s">
        <v>194</v>
      </c>
    </row>
    <row r="10" spans="3:13" x14ac:dyDescent="0.3">
      <c r="C10" t="s">
        <v>182</v>
      </c>
      <c r="E10">
        <v>0</v>
      </c>
      <c r="F10" s="18">
        <v>0.2</v>
      </c>
      <c r="G10" s="18">
        <v>0.3</v>
      </c>
      <c r="H10" s="18">
        <v>0.7</v>
      </c>
      <c r="I10" s="18">
        <v>0.8</v>
      </c>
      <c r="J10" s="18">
        <v>1</v>
      </c>
    </row>
    <row r="11" spans="3:13" x14ac:dyDescent="0.3">
      <c r="D11" t="s">
        <v>161</v>
      </c>
      <c r="F11">
        <v>0</v>
      </c>
      <c r="G11">
        <v>0</v>
      </c>
      <c r="H11">
        <v>0</v>
      </c>
      <c r="I11">
        <v>0</v>
      </c>
      <c r="J11">
        <v>0</v>
      </c>
    </row>
    <row r="12" spans="3:13" x14ac:dyDescent="0.3">
      <c r="D12" t="s">
        <v>121</v>
      </c>
      <c r="F12">
        <v>1</v>
      </c>
      <c r="G12">
        <v>0</v>
      </c>
      <c r="H12">
        <v>0</v>
      </c>
      <c r="I12">
        <v>0</v>
      </c>
      <c r="J12">
        <v>0</v>
      </c>
      <c r="K12">
        <v>20</v>
      </c>
      <c r="L12" t="s">
        <v>199</v>
      </c>
      <c r="M12" t="str">
        <f>IF(AND(AND(K13&lt;100,K13&gt;79),K12&lt;21),"B","O")</f>
        <v>B</v>
      </c>
    </row>
    <row r="13" spans="3:13" x14ac:dyDescent="0.3">
      <c r="D13" t="s">
        <v>162</v>
      </c>
      <c r="F13">
        <v>0</v>
      </c>
      <c r="G13">
        <v>0</v>
      </c>
      <c r="H13">
        <v>0</v>
      </c>
      <c r="I13">
        <v>1</v>
      </c>
      <c r="J13">
        <v>0</v>
      </c>
      <c r="K13">
        <v>80</v>
      </c>
      <c r="L13" t="s">
        <v>198</v>
      </c>
    </row>
    <row r="15" spans="3:13" x14ac:dyDescent="0.3">
      <c r="C15" t="s">
        <v>178</v>
      </c>
      <c r="E15">
        <v>0</v>
      </c>
      <c r="F15" s="18">
        <v>0.2</v>
      </c>
      <c r="G15" s="18">
        <v>0.3</v>
      </c>
      <c r="H15" s="18">
        <v>0.7</v>
      </c>
      <c r="I15" s="18">
        <v>0.8</v>
      </c>
      <c r="J15" s="18">
        <v>1</v>
      </c>
    </row>
    <row r="16" spans="3:13" x14ac:dyDescent="0.3">
      <c r="D16" t="s">
        <v>161</v>
      </c>
      <c r="F16">
        <v>0</v>
      </c>
      <c r="G16">
        <v>0</v>
      </c>
      <c r="H16">
        <v>0</v>
      </c>
      <c r="I16">
        <v>0</v>
      </c>
      <c r="J16">
        <v>0</v>
      </c>
    </row>
    <row r="17" spans="3:13" x14ac:dyDescent="0.3">
      <c r="D17" t="s">
        <v>121</v>
      </c>
      <c r="F17">
        <v>0</v>
      </c>
      <c r="G17">
        <v>1</v>
      </c>
      <c r="H17">
        <v>0</v>
      </c>
      <c r="I17">
        <v>0</v>
      </c>
      <c r="J17">
        <v>0</v>
      </c>
      <c r="K17">
        <v>31</v>
      </c>
      <c r="L17" t="s">
        <v>200</v>
      </c>
      <c r="M17" t="str">
        <f>IF(AND(AND(K18&lt;80,K18&gt;69),AND(K17&lt;31,K17&gt;20)),"C","O")</f>
        <v>O</v>
      </c>
    </row>
    <row r="18" spans="3:13" x14ac:dyDescent="0.3">
      <c r="D18" t="s">
        <v>162</v>
      </c>
      <c r="F18">
        <v>0</v>
      </c>
      <c r="G18">
        <v>0</v>
      </c>
      <c r="H18">
        <v>1</v>
      </c>
      <c r="I18">
        <v>0</v>
      </c>
      <c r="J18">
        <v>0</v>
      </c>
      <c r="K18">
        <v>69</v>
      </c>
      <c r="L18" t="s">
        <v>196</v>
      </c>
    </row>
    <row r="20" spans="3:13" x14ac:dyDescent="0.3">
      <c r="C20" t="s">
        <v>175</v>
      </c>
      <c r="E20">
        <v>0</v>
      </c>
      <c r="F20" s="18">
        <v>0.2</v>
      </c>
      <c r="G20" s="18">
        <v>0.3</v>
      </c>
      <c r="H20" s="18">
        <v>0.7</v>
      </c>
      <c r="I20" s="18">
        <v>0.8</v>
      </c>
      <c r="J20" s="18">
        <v>1</v>
      </c>
    </row>
    <row r="21" spans="3:13" x14ac:dyDescent="0.3">
      <c r="D21" t="s">
        <v>161</v>
      </c>
      <c r="F21">
        <v>0</v>
      </c>
      <c r="G21">
        <v>0</v>
      </c>
      <c r="H21">
        <v>0</v>
      </c>
      <c r="I21">
        <v>0</v>
      </c>
      <c r="J21">
        <v>0</v>
      </c>
    </row>
    <row r="22" spans="3:13" x14ac:dyDescent="0.3">
      <c r="D22" t="s">
        <v>121</v>
      </c>
      <c r="F22">
        <v>0</v>
      </c>
      <c r="G22">
        <v>0</v>
      </c>
      <c r="H22">
        <v>0</v>
      </c>
      <c r="I22">
        <v>0</v>
      </c>
      <c r="J22">
        <v>1</v>
      </c>
      <c r="K22">
        <v>100</v>
      </c>
      <c r="L22" s="19" t="s">
        <v>194</v>
      </c>
      <c r="M22" t="str">
        <f>IF((K23+K22=100),"D","O")</f>
        <v>D</v>
      </c>
    </row>
    <row r="23" spans="3:13" x14ac:dyDescent="0.3">
      <c r="D23" t="s">
        <v>162</v>
      </c>
      <c r="F23">
        <v>0</v>
      </c>
      <c r="G23">
        <v>0</v>
      </c>
      <c r="H23">
        <v>0</v>
      </c>
      <c r="I23">
        <v>0</v>
      </c>
      <c r="J23">
        <v>0</v>
      </c>
      <c r="K23">
        <v>0</v>
      </c>
      <c r="L23" s="19" t="s">
        <v>195</v>
      </c>
    </row>
    <row r="25" spans="3:13" x14ac:dyDescent="0.3">
      <c r="C25" t="s">
        <v>173</v>
      </c>
      <c r="E25">
        <v>0</v>
      </c>
      <c r="F25" s="18">
        <v>0.2</v>
      </c>
      <c r="G25" s="18">
        <v>0.3</v>
      </c>
      <c r="H25" s="18">
        <v>0.7</v>
      </c>
      <c r="I25" s="18">
        <v>0.8</v>
      </c>
      <c r="J25" s="18">
        <v>1</v>
      </c>
    </row>
    <row r="26" spans="3:13" x14ac:dyDescent="0.3">
      <c r="D26" t="s">
        <v>161</v>
      </c>
      <c r="F26">
        <v>0</v>
      </c>
      <c r="G26">
        <v>0</v>
      </c>
      <c r="H26">
        <v>0</v>
      </c>
      <c r="I26">
        <v>0</v>
      </c>
      <c r="J26">
        <v>0</v>
      </c>
    </row>
    <row r="27" spans="3:13" x14ac:dyDescent="0.3">
      <c r="D27" t="s">
        <v>121</v>
      </c>
      <c r="F27">
        <v>0</v>
      </c>
      <c r="G27">
        <v>0</v>
      </c>
      <c r="H27">
        <v>0</v>
      </c>
      <c r="I27">
        <v>1</v>
      </c>
      <c r="J27">
        <v>0</v>
      </c>
      <c r="K27">
        <v>70</v>
      </c>
      <c r="L27" t="s">
        <v>197</v>
      </c>
      <c r="M27" t="str">
        <f>IF(AND(K27&gt;70,K27&lt;81),"E","O")</f>
        <v>O</v>
      </c>
    </row>
    <row r="28" spans="3:13" x14ac:dyDescent="0.3">
      <c r="D28" t="s">
        <v>162</v>
      </c>
      <c r="F28">
        <v>0</v>
      </c>
      <c r="G28">
        <v>0</v>
      </c>
      <c r="H28">
        <v>0</v>
      </c>
      <c r="I28">
        <v>0</v>
      </c>
      <c r="J28">
        <v>0</v>
      </c>
    </row>
    <row r="30" spans="3:13" x14ac:dyDescent="0.3">
      <c r="C30" t="s">
        <v>170</v>
      </c>
      <c r="E30">
        <v>0</v>
      </c>
      <c r="F30" s="18">
        <v>0.2</v>
      </c>
      <c r="G30" s="18">
        <v>0.3</v>
      </c>
      <c r="H30" s="18">
        <v>0.7</v>
      </c>
      <c r="I30" s="18">
        <v>0.8</v>
      </c>
      <c r="J30" s="18">
        <v>1</v>
      </c>
    </row>
    <row r="31" spans="3:13" x14ac:dyDescent="0.3">
      <c r="D31" t="s">
        <v>161</v>
      </c>
      <c r="F31">
        <v>0</v>
      </c>
      <c r="G31">
        <v>0</v>
      </c>
      <c r="H31">
        <v>0</v>
      </c>
      <c r="I31">
        <v>0</v>
      </c>
      <c r="J31">
        <v>0</v>
      </c>
    </row>
    <row r="32" spans="3:13" x14ac:dyDescent="0.3">
      <c r="D32" t="s">
        <v>121</v>
      </c>
      <c r="F32">
        <v>0</v>
      </c>
      <c r="G32">
        <v>0</v>
      </c>
      <c r="H32">
        <v>1</v>
      </c>
      <c r="I32">
        <v>0</v>
      </c>
      <c r="J32">
        <v>0</v>
      </c>
      <c r="K32">
        <v>71</v>
      </c>
      <c r="L32" t="s">
        <v>201</v>
      </c>
      <c r="M32" t="str">
        <f>IF(K32&lt;71,"F","O")</f>
        <v>O</v>
      </c>
    </row>
    <row r="33" spans="4:10" x14ac:dyDescent="0.3">
      <c r="D33" t="s">
        <v>162</v>
      </c>
      <c r="F33">
        <v>0</v>
      </c>
      <c r="G33">
        <v>0</v>
      </c>
      <c r="H33">
        <v>0</v>
      </c>
      <c r="I33">
        <v>0</v>
      </c>
      <c r="J33">
        <v>0</v>
      </c>
    </row>
  </sheetData>
  <sheetProtection selectLockedCells="1" selectUnlockedCells="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B3:BF29"/>
  <sheetViews>
    <sheetView showGridLines="0" zoomScale="90" zoomScaleNormal="90" workbookViewId="0">
      <selection activeCell="C5" sqref="C5"/>
    </sheetView>
  </sheetViews>
  <sheetFormatPr defaultRowHeight="14.4" x14ac:dyDescent="0.3"/>
  <cols>
    <col min="16" max="16" width="12.33203125" customWidth="1"/>
  </cols>
  <sheetData>
    <row r="3" spans="2:50" x14ac:dyDescent="0.3">
      <c r="B3" t="s">
        <v>399</v>
      </c>
      <c r="C3" t="s">
        <v>388</v>
      </c>
    </row>
    <row r="5" spans="2:50" x14ac:dyDescent="0.3">
      <c r="C5" t="s">
        <v>584</v>
      </c>
    </row>
    <row r="6" spans="2:50" x14ac:dyDescent="0.3">
      <c r="B6">
        <v>1.1000000000000001</v>
      </c>
      <c r="C6" t="str">
        <f>_xlfn.TEXTJOIN(CHAR(10), TRUE, N6,R6,V6,Z6,AD6)</f>
        <v/>
      </c>
      <c r="D6">
        <f>SUM(LEN(C6))</f>
        <v>0</v>
      </c>
      <c r="E6" t="str">
        <f>Sheet1!I7&amp;"  "&amp;Sheet1!I10&amp;"  "&amp;Sheet1!I13&amp;"  "&amp;Sheet1!I16&amp;"  "&amp;Sheet1!I19&amp;"  "</f>
        <v xml:space="preserve">          </v>
      </c>
      <c r="K6" t="s">
        <v>1</v>
      </c>
      <c r="L6">
        <f>Sheet1!I7</f>
        <v>0</v>
      </c>
      <c r="M6">
        <f>SUM(LEN(L6))</f>
        <v>1</v>
      </c>
      <c r="N6" s="242" t="str">
        <f>IF(L6&gt;1.9," "&amp;K6&amp;" "&amp;L6,"")</f>
        <v/>
      </c>
      <c r="O6" t="s">
        <v>2</v>
      </c>
      <c r="P6">
        <f>Sheet1!I10</f>
        <v>0</v>
      </c>
      <c r="Q6">
        <f>SUM(LEN(P6))</f>
        <v>1</v>
      </c>
      <c r="R6" s="242" t="str">
        <f>IF(P6&gt;1.9," "&amp;O6&amp;" "&amp;P6,"")</f>
        <v/>
      </c>
      <c r="S6" t="s">
        <v>3</v>
      </c>
      <c r="T6">
        <f>Sheet1!I13</f>
        <v>0</v>
      </c>
      <c r="U6">
        <f>SUM(LEN(T6))</f>
        <v>1</v>
      </c>
      <c r="V6" s="242" t="str">
        <f>IF(T6&gt;1.9," "&amp;S6&amp;" "&amp;T6,"")</f>
        <v/>
      </c>
      <c r="W6" t="s">
        <v>4</v>
      </c>
      <c r="X6">
        <f>Sheet1!I16</f>
        <v>0</v>
      </c>
      <c r="Y6">
        <f>SUM(LEN(X6))</f>
        <v>1</v>
      </c>
      <c r="Z6" s="242" t="str">
        <f>IF(X6&gt;1.9," "&amp;W6&amp;" "&amp;X6,"")</f>
        <v/>
      </c>
      <c r="AA6" t="s">
        <v>5</v>
      </c>
      <c r="AB6">
        <f>Sheet1!I19</f>
        <v>0</v>
      </c>
      <c r="AC6">
        <f>SUM(LEN(AB6))</f>
        <v>1</v>
      </c>
      <c r="AD6" s="242" t="str">
        <f>IF(AB6&gt;1.9," "&amp;AA6&amp;" "&amp;AB6,"")</f>
        <v/>
      </c>
    </row>
    <row r="7" spans="2:50" x14ac:dyDescent="0.3">
      <c r="B7">
        <v>1.2</v>
      </c>
      <c r="C7" t="str">
        <f>_xlfn.TEXTJOIN(CHAR(10), TRUE, N7,R7,V7,Z7,AD7,AH7,AL7)</f>
        <v/>
      </c>
      <c r="D7">
        <f t="shared" ref="D7:D8" si="0">SUM(LEN(C7))</f>
        <v>0</v>
      </c>
      <c r="E7" t="str">
        <f>Sheet1!I24&amp;"  "&amp;Sheet1!I27&amp;"  "&amp;Sheet1!I30&amp;"  "&amp;Sheet1!I39&amp;"  "&amp;Sheet1!I42&amp;"  "&amp;Sheet1!I45&amp;"  "</f>
        <v xml:space="preserve">            </v>
      </c>
      <c r="K7" t="s">
        <v>7</v>
      </c>
      <c r="L7">
        <f>Sheet1!I24</f>
        <v>0</v>
      </c>
      <c r="M7">
        <f>SUM(LEN(L7))</f>
        <v>1</v>
      </c>
      <c r="N7" s="242" t="str">
        <f>IF(L7&gt;1.9," "&amp;K7&amp;" "&amp;L7,"")</f>
        <v/>
      </c>
      <c r="O7" t="s">
        <v>8</v>
      </c>
      <c r="P7">
        <f>Sheet1!I27</f>
        <v>0</v>
      </c>
      <c r="Q7">
        <f>SUM(LEN(P7))</f>
        <v>1</v>
      </c>
      <c r="R7" s="242" t="str">
        <f>IF(P7&gt;1.9," "&amp;O7&amp;" "&amp;P7,"")</f>
        <v/>
      </c>
      <c r="S7" t="s">
        <v>9</v>
      </c>
      <c r="T7">
        <f>Sheet1!I30</f>
        <v>0</v>
      </c>
      <c r="U7">
        <f>SUM(LEN(T7))</f>
        <v>1</v>
      </c>
      <c r="V7" s="242" t="str">
        <f>IF(T7&gt;1.9," "&amp;S7&amp;" "&amp;T7,"")</f>
        <v/>
      </c>
      <c r="W7" t="s">
        <v>981</v>
      </c>
      <c r="X7">
        <f>Sheet1!I33</f>
        <v>0</v>
      </c>
      <c r="Y7">
        <f>SUM(LEN(X7))</f>
        <v>1</v>
      </c>
      <c r="Z7" s="242" t="str">
        <f>IF(X7&gt;1.9," "&amp;W7&amp;" "&amp;X7,"")</f>
        <v/>
      </c>
      <c r="AA7" t="s">
        <v>982</v>
      </c>
      <c r="AB7">
        <f>Sheet1!I36</f>
        <v>0</v>
      </c>
      <c r="AC7">
        <f>SUM(LEN(AB7))</f>
        <v>1</v>
      </c>
      <c r="AD7" s="242" t="str">
        <f>IF(AB7&gt;1.9," "&amp;AA7&amp;" "&amp;AB7,"")</f>
        <v/>
      </c>
      <c r="AE7" t="s">
        <v>983</v>
      </c>
      <c r="AF7">
        <f>Sheet1!I39</f>
        <v>0</v>
      </c>
      <c r="AG7">
        <f>SUM(LEN(AF7))</f>
        <v>1</v>
      </c>
      <c r="AH7" s="242" t="str">
        <f>IF(AF7&gt;1.9," "&amp;AE7&amp;" "&amp;AF7,"")</f>
        <v/>
      </c>
      <c r="AI7" t="s">
        <v>11</v>
      </c>
      <c r="AJ7">
        <f>Sheet1!I42</f>
        <v>0</v>
      </c>
      <c r="AK7">
        <f>SUM(LEN(AJ7))</f>
        <v>1</v>
      </c>
      <c r="AL7" s="242" t="str">
        <f>IF(AJ7&gt;1.9," "&amp;AI7&amp;" "&amp;AJ7,"")</f>
        <v/>
      </c>
    </row>
    <row r="8" spans="2:50" x14ac:dyDescent="0.3">
      <c r="B8">
        <v>1.3</v>
      </c>
      <c r="C8" t="str">
        <f>_xlfn.TEXTJOIN(CHAR(10), TRUE, N8,R8,V8,Z8,AD8,AH8)</f>
        <v/>
      </c>
      <c r="D8">
        <f t="shared" si="0"/>
        <v>0</v>
      </c>
      <c r="E8" t="str">
        <f>Sheet1!I48&amp;"  "&amp;Sheet1!I51&amp;"  "&amp;Sheet1!I54&amp;"  "&amp;Sheet1!I57&amp;"  "&amp;Sheet1!I60&amp;"  "&amp;Sheet1!I63&amp;"  "</f>
        <v xml:space="preserve">            </v>
      </c>
      <c r="K8" t="s">
        <v>14</v>
      </c>
      <c r="L8">
        <f>Sheet1!I48</f>
        <v>0</v>
      </c>
      <c r="M8">
        <f>SUM(LEN(L8))</f>
        <v>1</v>
      </c>
      <c r="N8" s="242" t="str">
        <f>IF(L8&gt;1.9," "&amp;K8&amp;" "&amp;L8,"")</f>
        <v/>
      </c>
      <c r="O8" t="s">
        <v>15</v>
      </c>
      <c r="P8">
        <f>Sheet1!I51</f>
        <v>0</v>
      </c>
      <c r="Q8">
        <f>SUM(LEN(P8))</f>
        <v>1</v>
      </c>
      <c r="R8" s="242" t="str">
        <f>IF(P8&gt;1.9," "&amp;O8&amp;" "&amp;P8,"")</f>
        <v/>
      </c>
      <c r="S8" t="s">
        <v>16</v>
      </c>
      <c r="T8">
        <f>Sheet1!I54</f>
        <v>0</v>
      </c>
      <c r="U8">
        <f>SUM(LEN(T8))</f>
        <v>1</v>
      </c>
      <c r="V8" s="242" t="str">
        <f>IF(T8&gt;1.9," "&amp;S8&amp;" "&amp;T8,"")</f>
        <v/>
      </c>
      <c r="W8" t="s">
        <v>17</v>
      </c>
      <c r="X8">
        <f>Sheet1!I57</f>
        <v>0</v>
      </c>
      <c r="Y8">
        <f>SUM(LEN(X8))</f>
        <v>1</v>
      </c>
      <c r="Z8" s="242" t="str">
        <f>IF(X8&gt;1.9," "&amp;W8&amp;" "&amp;X8,"")</f>
        <v/>
      </c>
      <c r="AA8" t="s">
        <v>18</v>
      </c>
      <c r="AB8">
        <f>Sheet1!I60</f>
        <v>0</v>
      </c>
      <c r="AC8">
        <f>SUM(LEN(AB8))</f>
        <v>1</v>
      </c>
      <c r="AD8" s="242" t="str">
        <f>IF(AB8&gt;1.9," "&amp;AA8&amp;" "&amp;AB8,"")</f>
        <v/>
      </c>
      <c r="AE8" t="s">
        <v>19</v>
      </c>
      <c r="AF8">
        <f>Sheet1!I63</f>
        <v>0</v>
      </c>
      <c r="AG8">
        <f>SUM(LEN(AF8))</f>
        <v>1</v>
      </c>
      <c r="AH8" s="242" t="str">
        <f>IF(AF8&gt;1.9," "&amp;AE8&amp;" "&amp;AF8,"")</f>
        <v/>
      </c>
    </row>
    <row r="10" spans="2:50" x14ac:dyDescent="0.3">
      <c r="C10" t="s">
        <v>887</v>
      </c>
    </row>
    <row r="11" spans="2:50" x14ac:dyDescent="0.3">
      <c r="B11">
        <v>1.1000000000000001</v>
      </c>
      <c r="C11" t="str">
        <f>_xlfn.TEXTJOIN(CHAR(10), TRUE, N11,R11,V11,Z11,AD11)</f>
        <v/>
      </c>
      <c r="D11">
        <f>SUM(LEN(C11))</f>
        <v>0</v>
      </c>
      <c r="E11" t="str">
        <f>Sheet1!J7&amp;"  "&amp;Sheet1!J10&amp;"  "&amp;Sheet1!J13&amp;"  "&amp;Sheet1!J16&amp;"  "&amp;Sheet1!J19&amp;"  "</f>
        <v xml:space="preserve">          </v>
      </c>
      <c r="K11" t="s">
        <v>1</v>
      </c>
      <c r="L11">
        <f>IF(Sheet1!J7="",0,"(AOC) " &amp; Sheet1!J7)</f>
        <v>0</v>
      </c>
      <c r="M11">
        <f>SUM(LEN(L11))</f>
        <v>1</v>
      </c>
      <c r="N11" s="242" t="str">
        <f>IF(L11&gt;1.9," "&amp;K11&amp;" "&amp;L11,"")</f>
        <v/>
      </c>
      <c r="O11" t="s">
        <v>2</v>
      </c>
      <c r="P11">
        <f>IF(Sheet1!J10="",0,"(AOC) " &amp; Sheet1!J10)</f>
        <v>0</v>
      </c>
      <c r="Q11">
        <f>SUM(LEN(P11))</f>
        <v>1</v>
      </c>
      <c r="R11" s="242" t="str">
        <f>IF(P11&gt;1.9," "&amp;O11&amp;" "&amp;P11,"")</f>
        <v/>
      </c>
      <c r="S11" t="s">
        <v>3</v>
      </c>
      <c r="T11">
        <f>IF(Sheet1!J13="",0,"(AOC) " &amp; Sheet1!J13)</f>
        <v>0</v>
      </c>
      <c r="U11">
        <f>SUM(LEN(T11))</f>
        <v>1</v>
      </c>
      <c r="V11" s="242" t="str">
        <f>IF(T11&gt;1.9," "&amp;S11&amp;" "&amp;T11,"")</f>
        <v/>
      </c>
      <c r="W11" t="s">
        <v>4</v>
      </c>
      <c r="X11">
        <f>IF(Sheet1!J16="",0,"(AOC) " &amp; Sheet1!J16)</f>
        <v>0</v>
      </c>
      <c r="Y11">
        <f>SUM(LEN(X11))</f>
        <v>1</v>
      </c>
      <c r="Z11" s="242" t="str">
        <f>IF(X11&gt;1.9," "&amp;W11&amp;" "&amp;X11,"")</f>
        <v/>
      </c>
      <c r="AA11" t="s">
        <v>5</v>
      </c>
      <c r="AB11">
        <f>IF(Sheet1!J19="",0,"(AOC) " &amp; Sheet1!J19)</f>
        <v>0</v>
      </c>
      <c r="AC11">
        <f>SUM(LEN(AB11))</f>
        <v>1</v>
      </c>
      <c r="AD11" s="242" t="str">
        <f>IF(AB11&gt;1.9," "&amp;AA11&amp;" "&amp;AB11,"")</f>
        <v/>
      </c>
    </row>
    <row r="12" spans="2:50" x14ac:dyDescent="0.3">
      <c r="B12">
        <v>1.2</v>
      </c>
      <c r="C12" t="str">
        <f>_xlfn.TEXTJOIN(CHAR(10), TRUE, N12,R12,V12,Z12,AD12,AH12,AL12)</f>
        <v/>
      </c>
      <c r="D12">
        <f t="shared" ref="D12:D13" si="1">SUM(LEN(C12))</f>
        <v>0</v>
      </c>
      <c r="E12" t="str">
        <f>Sheet1!J24&amp;"  "&amp;Sheet1!J27&amp;"  "&amp;Sheet1!J30&amp;"  "&amp;Sheet1!J39&amp;"  "&amp;Sheet1!J42&amp;"  "&amp;Sheet1!J45&amp;"  "</f>
        <v xml:space="preserve">            </v>
      </c>
      <c r="K12" t="s">
        <v>7</v>
      </c>
      <c r="L12">
        <f>IF(Sheet1!J24="",0,"(AOC) " &amp; Sheet1!J24)</f>
        <v>0</v>
      </c>
      <c r="M12">
        <f>SUM(LEN(L12))</f>
        <v>1</v>
      </c>
      <c r="N12" s="242" t="str">
        <f>IF(L12&gt;1.9," "&amp;K12&amp;" "&amp;L12,"")</f>
        <v/>
      </c>
      <c r="O12" t="s">
        <v>8</v>
      </c>
      <c r="P12">
        <f>IF(Sheet1!J27="",0,"(AOC) " &amp; Sheet1!J27)</f>
        <v>0</v>
      </c>
      <c r="Q12">
        <f>SUM(LEN(P12))</f>
        <v>1</v>
      </c>
      <c r="R12" s="242" t="str">
        <f>IF(P12&gt;1.9," "&amp;O12&amp;" "&amp;P12,"")</f>
        <v/>
      </c>
      <c r="S12" t="s">
        <v>9</v>
      </c>
      <c r="T12">
        <f>IF(Sheet1!J30="",0,"(AOC) " &amp; Sheet1!J30)</f>
        <v>0</v>
      </c>
      <c r="U12">
        <f>SUM(LEN(T12))</f>
        <v>1</v>
      </c>
      <c r="V12" s="242" t="str">
        <f>IF(T12&gt;1.9," "&amp;S12&amp;" "&amp;T12,"")</f>
        <v/>
      </c>
      <c r="W12" t="s">
        <v>981</v>
      </c>
      <c r="X12">
        <f>IF(Sheet1!J33="",0,"(AOC) " &amp; Sheet1!J33)</f>
        <v>0</v>
      </c>
      <c r="Y12">
        <f>SUM(LEN(X12))</f>
        <v>1</v>
      </c>
      <c r="Z12" s="242" t="str">
        <f>IF(X12&gt;1.9," "&amp;W12&amp;" "&amp;X12,"")</f>
        <v/>
      </c>
      <c r="AA12" t="s">
        <v>982</v>
      </c>
      <c r="AB12">
        <f>IF(Sheet1!J36="",0,"(AOC) " &amp; Sheet1!J36)</f>
        <v>0</v>
      </c>
      <c r="AC12">
        <f>SUM(LEN(AB12))</f>
        <v>1</v>
      </c>
      <c r="AD12" s="242" t="str">
        <f>IF(AB12&gt;1.9," "&amp;AA12&amp;" "&amp;AB12,"")</f>
        <v/>
      </c>
      <c r="AE12" t="s">
        <v>983</v>
      </c>
      <c r="AF12">
        <f>IF(Sheet1!J39="",0,"(AOC) " &amp; Sheet1!J39)</f>
        <v>0</v>
      </c>
      <c r="AG12">
        <f>SUM(LEN(AF12))</f>
        <v>1</v>
      </c>
      <c r="AH12" s="242" t="str">
        <f>IF(AF12&gt;1.9," "&amp;AE12&amp;" "&amp;AF12,"")</f>
        <v/>
      </c>
      <c r="AI12" t="s">
        <v>11</v>
      </c>
      <c r="AJ12">
        <f>IF(Sheet1!J42="",0,"(AOC) " &amp; Sheet1!J42)</f>
        <v>0</v>
      </c>
      <c r="AK12">
        <f>SUM(LEN(AJ12))</f>
        <v>1</v>
      </c>
      <c r="AL12" s="242" t="str">
        <f>IF(AJ12&gt;1.9," "&amp;AI12&amp;" "&amp;AJ12,"")</f>
        <v/>
      </c>
    </row>
    <row r="13" spans="2:50" x14ac:dyDescent="0.3">
      <c r="B13">
        <v>1.3</v>
      </c>
      <c r="C13" t="str">
        <f>_xlfn.TEXTJOIN(CHAR(10), TRUE, N13,R13,V13,Z13,AD13,AH13)</f>
        <v/>
      </c>
      <c r="D13">
        <f t="shared" si="1"/>
        <v>0</v>
      </c>
      <c r="E13" t="str">
        <f>Sheet1!J48&amp;"  "&amp;Sheet1!J51&amp;"  "&amp;Sheet1!J54&amp;"  "&amp;Sheet1!J57&amp;"  "&amp;Sheet1!J60&amp;"  "&amp;Sheet1!J63&amp;"  "</f>
        <v xml:space="preserve">            </v>
      </c>
      <c r="K13" t="s">
        <v>14</v>
      </c>
      <c r="L13">
        <f>IF(Sheet1!J48="",0,"(AOC)" &amp; Sheet1!J48)</f>
        <v>0</v>
      </c>
      <c r="M13">
        <f>SUM(LEN(L13))</f>
        <v>1</v>
      </c>
      <c r="N13" s="242" t="str">
        <f>IF(L13&gt;1.9," "&amp;K13&amp;" "&amp;L13,"")</f>
        <v/>
      </c>
      <c r="O13" t="s">
        <v>15</v>
      </c>
      <c r="P13">
        <f>IF(Sheet1!J51="",0,"(AOC)" &amp; Sheet1!J51)</f>
        <v>0</v>
      </c>
      <c r="Q13">
        <f>SUM(LEN(P13))</f>
        <v>1</v>
      </c>
      <c r="R13" s="242" t="str">
        <f>IF(P13&gt;1.9," "&amp;O13&amp;" "&amp;P13,"")</f>
        <v/>
      </c>
      <c r="S13" t="s">
        <v>16</v>
      </c>
      <c r="T13">
        <f>IF(Sheet1!J54="",0,"(AOC)" &amp; Sheet1!J54)</f>
        <v>0</v>
      </c>
      <c r="U13">
        <f>SUM(LEN(T13))</f>
        <v>1</v>
      </c>
      <c r="V13" s="242" t="str">
        <f>IF(T13&gt;1.9," "&amp;S13&amp;" "&amp;T13,"")</f>
        <v/>
      </c>
      <c r="W13" t="s">
        <v>17</v>
      </c>
      <c r="X13">
        <f>IF(Sheet1!J57="",0,"(AOC)" &amp; Sheet1!J57)</f>
        <v>0</v>
      </c>
      <c r="Y13">
        <f>SUM(LEN(X13))</f>
        <v>1</v>
      </c>
      <c r="Z13" s="242" t="str">
        <f>IF(X13&gt;1.9," "&amp;W13&amp;" "&amp;X13,"")</f>
        <v/>
      </c>
      <c r="AA13" t="s">
        <v>18</v>
      </c>
      <c r="AB13">
        <f>IF(Sheet1!J60="",0,"(AOC)" &amp; Sheet1!J60)</f>
        <v>0</v>
      </c>
      <c r="AC13">
        <f>SUM(LEN(AB13))</f>
        <v>1</v>
      </c>
      <c r="AD13" s="242" t="str">
        <f>IF(AB13&gt;1.9," "&amp;AA13&amp;" "&amp;AB13,"")</f>
        <v/>
      </c>
      <c r="AE13" t="s">
        <v>19</v>
      </c>
      <c r="AF13">
        <f>IF(Sheet1!J63="",0,"(AOC)" &amp; Sheet1!J63)</f>
        <v>0</v>
      </c>
      <c r="AG13">
        <f>SUM(LEN(AF13))</f>
        <v>1</v>
      </c>
      <c r="AH13" s="242" t="str">
        <f>IF(AF13&gt;1.9," "&amp;AE13&amp;" "&amp;AF13,"")</f>
        <v/>
      </c>
    </row>
    <row r="15" spans="2:50" x14ac:dyDescent="0.3">
      <c r="C15" t="s">
        <v>980</v>
      </c>
    </row>
    <row r="16" spans="2:50" x14ac:dyDescent="0.3">
      <c r="B16">
        <v>1.1000000000000001</v>
      </c>
      <c r="C16" t="str">
        <f>_xlfn.TEXTJOIN(CHAR(10), TRUE, N16, R16, V16, Z16, AD16, AH16, AL16, AP16, AT16, AX16)</f>
        <v/>
      </c>
      <c r="D16">
        <f>SUM(LEN(C16))</f>
        <v>0</v>
      </c>
      <c r="E16" t="str">
        <f>Sheet1!K7&amp;"  "&amp;Sheet1!K10&amp;"  "&amp;Sheet1!K13&amp;"  "&amp;Sheet1!K16&amp;"  "&amp;Sheet1!K19&amp;"  "&amp;Sheet1!L7&amp;"  "&amp;Sheet1!L10&amp;"  "&amp;Sheet1!L13&amp;"  "&amp;Sheet1!L16&amp;"  "&amp;Sheet1!L19&amp;"  "</f>
        <v xml:space="preserve">                    </v>
      </c>
      <c r="K16" t="s">
        <v>1</v>
      </c>
      <c r="L16">
        <f>IF(Sheet1!G7="AL3","(OFI) " &amp; Sheet1!K7, Sheet1!K7)</f>
        <v>0</v>
      </c>
      <c r="M16">
        <f>SUM(LEN(L16))</f>
        <v>1</v>
      </c>
      <c r="N16" s="242" t="str">
        <f>IF(L16&gt;1.9," "&amp;K16&amp;" "&amp;L16,"")</f>
        <v/>
      </c>
      <c r="O16" t="s">
        <v>2</v>
      </c>
      <c r="P16">
        <f>IF(Sheet1!G10="AL3","(OFI) " &amp; Sheet1!K10, Sheet1!K10)</f>
        <v>0</v>
      </c>
      <c r="Q16">
        <f>SUM(LEN(P16))</f>
        <v>1</v>
      </c>
      <c r="R16" s="242" t="str">
        <f>IF(P16&gt;1.9," "&amp;O16&amp;" "&amp;P16,"")</f>
        <v/>
      </c>
      <c r="S16" t="s">
        <v>3</v>
      </c>
      <c r="T16">
        <f>IF(Sheet1!G13="AL3","(OFI) " &amp; Sheet1!K13, Sheet1!K13)</f>
        <v>0</v>
      </c>
      <c r="U16">
        <f>SUM(LEN(T16))</f>
        <v>1</v>
      </c>
      <c r="V16" s="242" t="str">
        <f>IF(T16&gt;1.9," "&amp;S16&amp;" "&amp;T16,"")</f>
        <v/>
      </c>
      <c r="W16" t="s">
        <v>4</v>
      </c>
      <c r="X16">
        <f>IF(Sheet1!G16="AL3","(OFI) " &amp; Sheet1!K16, Sheet1!K16)</f>
        <v>0</v>
      </c>
      <c r="Y16">
        <f>SUM(LEN(X16))</f>
        <v>1</v>
      </c>
      <c r="Z16" s="242" t="str">
        <f>IF(X16&gt;1.9," "&amp;W16&amp;" "&amp;X16,"")</f>
        <v/>
      </c>
      <c r="AA16" t="s">
        <v>5</v>
      </c>
      <c r="AB16">
        <f>IF(Sheet1!G19="AL3","(OFI) " &amp; Sheet1!K19, Sheet1!K19)</f>
        <v>0</v>
      </c>
      <c r="AC16">
        <f>SUM(LEN(AB16))</f>
        <v>1</v>
      </c>
      <c r="AD16" s="242" t="str">
        <f>IF(AB16&gt;1.9," "&amp;AA16&amp;" "&amp;AB16,"")</f>
        <v/>
      </c>
      <c r="AE16" t="s">
        <v>798</v>
      </c>
      <c r="AF16">
        <f>Sheet1!L7</f>
        <v>0</v>
      </c>
      <c r="AG16">
        <f>SUM(LEN(AF16))</f>
        <v>1</v>
      </c>
      <c r="AH16" s="242" t="str">
        <f>IF(AF16&gt;1.9," "&amp;AE16&amp;" "&amp;AF16,"")</f>
        <v/>
      </c>
      <c r="AI16" t="s">
        <v>799</v>
      </c>
      <c r="AJ16">
        <f>Sheet1!L10</f>
        <v>0</v>
      </c>
      <c r="AK16">
        <f>SUM(LEN(AJ16))</f>
        <v>1</v>
      </c>
      <c r="AL16" s="242" t="str">
        <f>IF(AJ16&gt;1.9," "&amp;AI16&amp;" "&amp;AJ16,"")</f>
        <v/>
      </c>
      <c r="AM16" t="s">
        <v>800</v>
      </c>
      <c r="AN16">
        <f>Sheet1!L13</f>
        <v>0</v>
      </c>
      <c r="AO16">
        <f>SUM(LEN(AN16))</f>
        <v>1</v>
      </c>
      <c r="AP16" s="242" t="str">
        <f>IF(AN16&gt;1.9," "&amp;AM16&amp;" "&amp;AN16,"")</f>
        <v/>
      </c>
      <c r="AQ16" t="s">
        <v>801</v>
      </c>
      <c r="AR16">
        <f>Sheet1!L16</f>
        <v>0</v>
      </c>
      <c r="AS16">
        <f>SUM(LEN(AR16))</f>
        <v>1</v>
      </c>
      <c r="AT16" s="242" t="str">
        <f>IF(AR16&gt;1.9," "&amp;AQ16&amp;" "&amp;AR16,"")</f>
        <v/>
      </c>
      <c r="AU16" t="s">
        <v>802</v>
      </c>
      <c r="AV16">
        <f>Sheet1!L19</f>
        <v>0</v>
      </c>
      <c r="AW16">
        <f>SUM(LEN(AV16))</f>
        <v>1</v>
      </c>
      <c r="AX16" s="242" t="str">
        <f>IF(AV16&gt;1.9," "&amp;AU16&amp;" "&amp;AV16,"")</f>
        <v/>
      </c>
    </row>
    <row r="17" spans="2:58" x14ac:dyDescent="0.3">
      <c r="B17">
        <v>1.2</v>
      </c>
      <c r="C17" t="str">
        <f>_xlfn.TEXTJOIN(CHAR(10), TRUE, N17,R17,V17,Z17,AD17,AH17,AL17)</f>
        <v/>
      </c>
      <c r="D17">
        <f t="shared" ref="D17:D18" si="2">SUM(LEN(C17))</f>
        <v>0</v>
      </c>
      <c r="E17" t="str">
        <f>Sheet1!K24&amp;"  "&amp;Sheet1!K27&amp;"  "&amp;Sheet1!K30&amp;"  "&amp;Sheet1!K39&amp;"  "&amp;Sheet1!K42&amp;"  "&amp;Sheet1!K45&amp;"  "&amp;Sheet1!L24&amp;"  "&amp;Sheet1!L27&amp;"  "&amp;Sheet1!L30&amp;"  "&amp;Sheet1!L39&amp;"  "&amp;Sheet1!L42&amp;"  "&amp;Sheet1!L45&amp;"  "</f>
        <v xml:space="preserve">                        </v>
      </c>
      <c r="K17" t="s">
        <v>7</v>
      </c>
      <c r="L17">
        <f>IF(Sheet1!G24="AL3","(OFI) " &amp; Sheet1!K24, Sheet1!K24)</f>
        <v>0</v>
      </c>
      <c r="M17">
        <f>SUM(LEN(L17))</f>
        <v>1</v>
      </c>
      <c r="N17" s="242" t="str">
        <f>IF(L17&gt;1.9," "&amp;K17&amp;" "&amp;L17,"")</f>
        <v/>
      </c>
      <c r="O17" t="s">
        <v>8</v>
      </c>
      <c r="P17">
        <f>IF(Sheet1!G27="AL3","(OFI) " &amp; Sheet1!K27, Sheet1!K27)</f>
        <v>0</v>
      </c>
      <c r="Q17">
        <f>SUM(LEN(P17))</f>
        <v>1</v>
      </c>
      <c r="R17" s="242" t="str">
        <f>IF(P17&gt;1.9," "&amp;O17&amp;" "&amp;P17,"")</f>
        <v/>
      </c>
      <c r="S17" t="s">
        <v>9</v>
      </c>
      <c r="T17">
        <f>IF(Sheet1!G30="AL3","(OFI) " &amp; Sheet1!K30, Sheet1!K30)</f>
        <v>0</v>
      </c>
      <c r="U17">
        <f>SUM(LEN(T17))</f>
        <v>1</v>
      </c>
      <c r="V17" s="242" t="str">
        <f>IF(T17&gt;1.9," "&amp;S17&amp;" "&amp;T17,"")</f>
        <v/>
      </c>
      <c r="W17" t="s">
        <v>981</v>
      </c>
      <c r="X17">
        <f>IF(Sheet1!G33="AL3","(OFI) " &amp; Sheet1!K33, Sheet1!K33)</f>
        <v>0</v>
      </c>
      <c r="Y17">
        <f>SUM(LEN(X17))</f>
        <v>1</v>
      </c>
      <c r="Z17" s="242" t="str">
        <f>IF(X17&gt;1.9," "&amp;W17&amp;" "&amp;X17,"")</f>
        <v/>
      </c>
      <c r="AA17" t="s">
        <v>982</v>
      </c>
      <c r="AB17">
        <f>IF(Sheet1!G36="AL3","(OFI) " &amp; Sheet1!K36, Sheet1!K36)</f>
        <v>0</v>
      </c>
      <c r="AC17">
        <f>SUM(LEN(AB17))</f>
        <v>1</v>
      </c>
      <c r="AD17" s="242" t="str">
        <f>IF(AB17&gt;1.9," "&amp;AA17&amp;" "&amp;AB17,"")</f>
        <v/>
      </c>
      <c r="AE17" t="s">
        <v>983</v>
      </c>
      <c r="AF17">
        <f>IF(Sheet1!G39="AL3","(OFI) " &amp; Sheet1!K39, Sheet1!K39)</f>
        <v>0</v>
      </c>
      <c r="AG17">
        <f>SUM(LEN(AF17))</f>
        <v>1</v>
      </c>
      <c r="AH17" s="242" t="str">
        <f>IF(AF17&gt;1.9," "&amp;AE17&amp;" "&amp;AF17,"")</f>
        <v/>
      </c>
      <c r="AI17" t="s">
        <v>11</v>
      </c>
      <c r="AJ17">
        <f>IF(Sheet1!G42="AL3","(OFI) " &amp; Sheet1!K42, Sheet1!K42)</f>
        <v>0</v>
      </c>
      <c r="AK17">
        <f>SUM(LEN(AJ17))</f>
        <v>1</v>
      </c>
      <c r="AL17" s="242" t="str">
        <f>IF(AJ17&gt;1.9," "&amp;AI17&amp;" "&amp;AJ17,"")</f>
        <v/>
      </c>
    </row>
    <row r="18" spans="2:58" x14ac:dyDescent="0.3">
      <c r="B18">
        <v>1.3</v>
      </c>
      <c r="C18" t="str">
        <f>_xlfn.TEXTJOIN(CHAR(10), TRUE, N18,R18,V18,Z18,AD18,AH18,AL18,AP18,AT18,AX18,BB18,BF18)</f>
        <v/>
      </c>
      <c r="D18">
        <f t="shared" si="2"/>
        <v>0</v>
      </c>
      <c r="E18" t="str">
        <f>Sheet1!K48&amp;"  "&amp;Sheet1!K51&amp;"  "&amp;Sheet1!K54&amp;"  "&amp;Sheet1!K57&amp;"  "&amp;Sheet1!K60&amp;"  "&amp;Sheet1!K63&amp;"  "&amp;Sheet1!L48&amp;"  "&amp;Sheet1!L51&amp;"  "&amp;Sheet1!L54&amp;"  "&amp;Sheet1!L57&amp;"  "&amp;Sheet1!L60&amp;"  "&amp;Sheet1!L63&amp;"  "</f>
        <v xml:space="preserve">                        </v>
      </c>
      <c r="K18" t="s">
        <v>14</v>
      </c>
      <c r="L18">
        <f>IF(Sheet1!G48="AL3","(OFI) " &amp; Sheet1!K48, Sheet1!K48)</f>
        <v>0</v>
      </c>
      <c r="M18">
        <f>SUM(LEN(L18))</f>
        <v>1</v>
      </c>
      <c r="N18" s="242" t="str">
        <f>IF(L18&gt;1.9," "&amp;K18&amp;" "&amp;L18,"")</f>
        <v/>
      </c>
      <c r="O18" t="s">
        <v>15</v>
      </c>
      <c r="P18">
        <f>IF(Sheet1!G51="AL3","(OFI) " &amp; Sheet1!K51, Sheet1!K51)</f>
        <v>0</v>
      </c>
      <c r="Q18">
        <f>SUM(LEN(P18))</f>
        <v>1</v>
      </c>
      <c r="R18" s="242" t="str">
        <f>IF(P18&gt;1.9," "&amp;O18&amp;" "&amp;P18,"")</f>
        <v/>
      </c>
      <c r="S18" t="s">
        <v>16</v>
      </c>
      <c r="T18">
        <f>IF(Sheet1!G54="AL3","(OFI) " &amp; Sheet1!K54, Sheet1!K54)</f>
        <v>0</v>
      </c>
      <c r="U18">
        <f>SUM(LEN(T18))</f>
        <v>1</v>
      </c>
      <c r="V18" s="242" t="str">
        <f>IF(T18&gt;1.9," "&amp;S18&amp;" "&amp;T18,"")</f>
        <v/>
      </c>
      <c r="W18" t="s">
        <v>17</v>
      </c>
      <c r="X18">
        <f>IF(Sheet1!G57="AL3","(OFI) " &amp; Sheet1!K57, Sheet1!K57)</f>
        <v>0</v>
      </c>
      <c r="Y18">
        <f>SUM(LEN(X18))</f>
        <v>1</v>
      </c>
      <c r="Z18" s="242" t="str">
        <f>IF(X18&gt;1.9," "&amp;W18&amp;" "&amp;X18,"")</f>
        <v/>
      </c>
      <c r="AA18" t="s">
        <v>18</v>
      </c>
      <c r="AB18">
        <f>IF(Sheet1!G60="AL3","(OFI) " &amp; Sheet1!K60, Sheet1!K60)</f>
        <v>0</v>
      </c>
      <c r="AC18">
        <f>SUM(LEN(AB18))</f>
        <v>1</v>
      </c>
      <c r="AD18" s="242" t="str">
        <f>IF(AB18&gt;1.9," "&amp;AA18&amp;" "&amp;AB18,"")</f>
        <v/>
      </c>
      <c r="AE18" t="s">
        <v>19</v>
      </c>
      <c r="AF18">
        <f>IF(Sheet1!G63="AL3","(OFI) " &amp; Sheet1!K63, Sheet1!K63)</f>
        <v>0</v>
      </c>
      <c r="AG18">
        <f>SUM(LEN(AF18))</f>
        <v>1</v>
      </c>
      <c r="AH18" s="242" t="str">
        <f>IF(AF18&gt;1.9," "&amp;AE18&amp;" "&amp;AF18,"")</f>
        <v/>
      </c>
      <c r="AI18" t="s">
        <v>808</v>
      </c>
      <c r="AJ18">
        <f>Sheet1!L48</f>
        <v>0</v>
      </c>
      <c r="AK18">
        <f>SUM(LEN(AJ18))</f>
        <v>1</v>
      </c>
      <c r="AL18" s="242" t="str">
        <f>IF(AJ18&gt;1.9," "&amp;AI18&amp;" "&amp;AJ18,"")</f>
        <v/>
      </c>
      <c r="AM18" t="s">
        <v>809</v>
      </c>
      <c r="AN18">
        <f>Sheet1!L51</f>
        <v>0</v>
      </c>
      <c r="AO18">
        <f>SUM(LEN(AN18))</f>
        <v>1</v>
      </c>
      <c r="AP18" s="242" t="str">
        <f>IF(AN18&gt;1.9," "&amp;AM18&amp;" "&amp;AN18,"")</f>
        <v/>
      </c>
      <c r="AQ18" t="s">
        <v>813</v>
      </c>
      <c r="AR18">
        <f>Sheet1!L54</f>
        <v>0</v>
      </c>
      <c r="AS18">
        <f>SUM(LEN(AR18))</f>
        <v>1</v>
      </c>
      <c r="AT18" s="242" t="str">
        <f>IF(AR18&gt;1.9," "&amp;AQ18&amp;" "&amp;AR18,"")</f>
        <v/>
      </c>
      <c r="AU18" t="s">
        <v>810</v>
      </c>
      <c r="AV18">
        <f>Sheet1!L57</f>
        <v>0</v>
      </c>
      <c r="AW18">
        <f>SUM(LEN(AV18))</f>
        <v>1</v>
      </c>
      <c r="AX18" s="242" t="str">
        <f>IF(AV18&gt;1.9," "&amp;AU18&amp;" "&amp;AV18,"")</f>
        <v/>
      </c>
      <c r="AY18" t="s">
        <v>811</v>
      </c>
      <c r="AZ18">
        <f>Sheet1!L60</f>
        <v>0</v>
      </c>
      <c r="BA18">
        <f>SUM(LEN(AZ18))</f>
        <v>1</v>
      </c>
      <c r="BB18" s="242" t="str">
        <f>IF(AZ18&gt;1.9," "&amp;AY18&amp;" "&amp;AZ18,"")</f>
        <v/>
      </c>
      <c r="BC18" t="s">
        <v>812</v>
      </c>
      <c r="BD18">
        <f>Sheet1!L63</f>
        <v>0</v>
      </c>
      <c r="BE18">
        <f>SUM(LEN(BD18))</f>
        <v>1</v>
      </c>
      <c r="BF18" s="242" t="str">
        <f>IF(BD18&gt;1.9," "&amp;BC18&amp;" "&amp;BD18,"")</f>
        <v/>
      </c>
    </row>
    <row r="29" spans="2:58" x14ac:dyDescent="0.3">
      <c r="K29" t="s">
        <v>7</v>
      </c>
      <c r="O29" t="s">
        <v>8</v>
      </c>
      <c r="S29" t="s">
        <v>9</v>
      </c>
      <c r="W29" t="s">
        <v>10</v>
      </c>
      <c r="AA29" t="s">
        <v>11</v>
      </c>
      <c r="AE29" t="s">
        <v>12</v>
      </c>
      <c r="AI29" t="s">
        <v>803</v>
      </c>
      <c r="AM29" t="s">
        <v>804</v>
      </c>
      <c r="AQ29" t="s">
        <v>805</v>
      </c>
      <c r="AU29" t="s">
        <v>806</v>
      </c>
      <c r="AY29" t="s">
        <v>807</v>
      </c>
    </row>
  </sheetData>
  <sheetProtection selectLockedCells="1" selectUnlockedCells="1"/>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B3:AL22"/>
  <sheetViews>
    <sheetView showGridLines="0" zoomScale="90" zoomScaleNormal="90" workbookViewId="0">
      <selection activeCell="C21" sqref="C21"/>
    </sheetView>
  </sheetViews>
  <sheetFormatPr defaultRowHeight="14.4" x14ac:dyDescent="0.3"/>
  <sheetData>
    <row r="3" spans="2:38" x14ac:dyDescent="0.3">
      <c r="B3" t="s">
        <v>400</v>
      </c>
      <c r="C3" t="s">
        <v>389</v>
      </c>
    </row>
    <row r="5" spans="2:38" x14ac:dyDescent="0.3">
      <c r="C5" t="s">
        <v>584</v>
      </c>
    </row>
    <row r="6" spans="2:38" x14ac:dyDescent="0.3">
      <c r="B6">
        <v>2.1</v>
      </c>
      <c r="C6" s="65" t="str">
        <f>_xlfn.TEXTJOIN(CHAR(10), TRUE, N6,R6,V6)</f>
        <v/>
      </c>
      <c r="D6">
        <f>SUM(LEN(C6))</f>
        <v>0</v>
      </c>
      <c r="E6" t="str">
        <f>'Sheet1 (2)'!I7&amp;"  "&amp;'Sheet1 (2)'!I13&amp;"  "</f>
        <v xml:space="preserve">    </v>
      </c>
      <c r="K6" t="s">
        <v>20</v>
      </c>
      <c r="L6">
        <f>'Sheet1 (2)'!I7</f>
        <v>0</v>
      </c>
      <c r="M6">
        <f>SUM(LEN(L6))</f>
        <v>1</v>
      </c>
      <c r="N6" s="242" t="str">
        <f>IF(L6&gt;1.9," "&amp;K6&amp;" "&amp;L6,"")</f>
        <v/>
      </c>
      <c r="O6" t="s">
        <v>23</v>
      </c>
      <c r="P6">
        <f>'Sheet1 (2)'!I10</f>
        <v>0</v>
      </c>
      <c r="Q6">
        <f>SUM(LEN(P6))</f>
        <v>1</v>
      </c>
      <c r="R6" s="242" t="str">
        <f>IF(P6&gt;1.9," "&amp;O6&amp;" "&amp;P6,"")</f>
        <v/>
      </c>
      <c r="S6" t="s">
        <v>962</v>
      </c>
      <c r="T6">
        <f>'Sheet1 (2)'!I13</f>
        <v>0</v>
      </c>
      <c r="U6">
        <f>SUM(LEN(T6))</f>
        <v>1</v>
      </c>
      <c r="V6" s="242" t="str">
        <f>IF(T6&gt;1.9," "&amp;S6&amp;" "&amp;T6,"")</f>
        <v/>
      </c>
    </row>
    <row r="7" spans="2:38" x14ac:dyDescent="0.3">
      <c r="B7">
        <v>2.2000000000000002</v>
      </c>
      <c r="C7" s="65" t="str">
        <f>_xlfn.TEXTJOIN(CHAR(10), TRUE, N7,R7,V7,Z7,AD7,AH7)</f>
        <v/>
      </c>
      <c r="D7">
        <f t="shared" ref="D7:D8" si="0">SUM(LEN(C7))</f>
        <v>0</v>
      </c>
      <c r="E7" t="str">
        <f>'Sheet1 (2)'!I18&amp;"  "&amp;'Sheet1 (2)'!I21&amp;"  "&amp;'Sheet1 (2)'!I24&amp;"  "&amp;'Sheet1 (2)'!I33&amp;"  "</f>
        <v xml:space="preserve">        </v>
      </c>
      <c r="K7" t="s">
        <v>25</v>
      </c>
      <c r="L7">
        <f>'Sheet1 (2)'!I18</f>
        <v>0</v>
      </c>
      <c r="M7">
        <f>SUM(LEN(L7))</f>
        <v>1</v>
      </c>
      <c r="N7" s="242" t="str">
        <f>IF(L7&gt;1.9," "&amp;K7&amp;" "&amp;L7,"")</f>
        <v/>
      </c>
      <c r="O7" t="s">
        <v>26</v>
      </c>
      <c r="P7">
        <f>'Sheet1 (2)'!I21</f>
        <v>0</v>
      </c>
      <c r="Q7">
        <f>SUM(LEN(P7))</f>
        <v>1</v>
      </c>
      <c r="R7" s="242" t="str">
        <f>IF(P7&gt;1.9," "&amp;O7&amp;" "&amp;P7,"")</f>
        <v/>
      </c>
      <c r="S7" t="s">
        <v>27</v>
      </c>
      <c r="T7">
        <f>'Sheet1 (2)'!I24</f>
        <v>0</v>
      </c>
      <c r="U7">
        <f>SUM(LEN(T7))</f>
        <v>1</v>
      </c>
      <c r="V7" s="242" t="str">
        <f>IF(T7&gt;1.9," "&amp;S7&amp;" "&amp;T7,"")</f>
        <v/>
      </c>
      <c r="W7" t="s">
        <v>28</v>
      </c>
      <c r="X7">
        <f>'Sheet1 (2)'!I27</f>
        <v>0</v>
      </c>
      <c r="Y7">
        <f>SUM(LEN(X7))</f>
        <v>1</v>
      </c>
      <c r="Z7" s="242" t="str">
        <f>IF(X7&gt;1.9," "&amp;W7&amp;" "&amp;X7,"")</f>
        <v/>
      </c>
      <c r="AA7" t="s">
        <v>963</v>
      </c>
      <c r="AB7">
        <f>'Sheet1 (2)'!I30</f>
        <v>0</v>
      </c>
      <c r="AC7">
        <f>SUM(LEN(AB7))</f>
        <v>1</v>
      </c>
      <c r="AD7" s="242" t="str">
        <f>IF(AB7&gt;1.9," "&amp;AA7&amp;" "&amp;AB7,"")</f>
        <v/>
      </c>
      <c r="AE7" t="s">
        <v>964</v>
      </c>
      <c r="AF7">
        <f>'Sheet1 (2)'!I33</f>
        <v>0</v>
      </c>
      <c r="AG7">
        <f>SUM(LEN(AF7))</f>
        <v>1</v>
      </c>
      <c r="AH7" s="242" t="str">
        <f>IF(AF7&gt;1.9," "&amp;AE7&amp;" "&amp;AF7,"")</f>
        <v/>
      </c>
    </row>
    <row r="8" spans="2:38" x14ac:dyDescent="0.3">
      <c r="B8">
        <v>2.2999999999999998</v>
      </c>
      <c r="C8" s="65" t="str">
        <f>_xlfn.TEXTJOIN(CHAR(10), TRUE, N8,R8,V8,Z8,AD8,AH8,AL8)</f>
        <v/>
      </c>
      <c r="D8">
        <f t="shared" si="0"/>
        <v>0</v>
      </c>
      <c r="E8" t="str">
        <f>'Sheet1 (2)'!I38&amp;"  "&amp;'Sheet1 (2)'!I41&amp;"  "&amp;'Sheet1 (2)'!I44&amp;"  "&amp;'Sheet1 (2)'!I47&amp;"  "&amp;'Sheet1 (2)'!I56&amp;"  "</f>
        <v xml:space="preserve">          </v>
      </c>
      <c r="K8" t="s">
        <v>29</v>
      </c>
      <c r="L8">
        <f>'Sheet1 (2)'!I38</f>
        <v>0</v>
      </c>
      <c r="M8">
        <f>SUM(LEN(L8))</f>
        <v>1</v>
      </c>
      <c r="N8" s="242" t="str">
        <f>IF(L8&gt;1.9," "&amp;K8&amp;" "&amp;L8,"")</f>
        <v/>
      </c>
      <c r="O8" t="s">
        <v>30</v>
      </c>
      <c r="P8">
        <f>'Sheet1 (2)'!I41</f>
        <v>0</v>
      </c>
      <c r="Q8">
        <f>SUM(LEN(P8))</f>
        <v>1</v>
      </c>
      <c r="R8" s="242" t="str">
        <f>IF(P8&gt;1.9," "&amp;O8&amp;" "&amp;P8,"")</f>
        <v/>
      </c>
      <c r="S8" t="s">
        <v>114</v>
      </c>
      <c r="T8">
        <f>'Sheet1 (2)'!I44</f>
        <v>0</v>
      </c>
      <c r="U8">
        <f>SUM(LEN(T8))</f>
        <v>1</v>
      </c>
      <c r="V8" s="242" t="str">
        <f>IF(T8&gt;1.9," "&amp;S8&amp;" "&amp;T8,"")</f>
        <v/>
      </c>
      <c r="W8" t="s">
        <v>115</v>
      </c>
      <c r="X8">
        <f>'Sheet1 (2)'!I47</f>
        <v>0</v>
      </c>
      <c r="Y8">
        <f>SUM(LEN(X8))</f>
        <v>1</v>
      </c>
      <c r="Z8" s="242" t="str">
        <f>IF(X8&gt;1.9," "&amp;W8&amp;" "&amp;X8,"")</f>
        <v/>
      </c>
      <c r="AA8" t="s">
        <v>116</v>
      </c>
      <c r="AB8">
        <f>'Sheet1 (2)'!I50</f>
        <v>0</v>
      </c>
      <c r="AC8">
        <f>SUM(LEN(AB8))</f>
        <v>1</v>
      </c>
      <c r="AD8" s="242" t="str">
        <f>IF(AB8&gt;1.9," "&amp;AA8&amp;" "&amp;AB8,"")</f>
        <v/>
      </c>
      <c r="AE8" t="s">
        <v>965</v>
      </c>
      <c r="AF8">
        <f>'Sheet1 (2)'!I53</f>
        <v>0</v>
      </c>
      <c r="AG8">
        <f>SUM(LEN(AF8))</f>
        <v>1</v>
      </c>
      <c r="AH8" s="242" t="str">
        <f>IF(AF8&gt;1.9," "&amp;AE8&amp;" "&amp;AF8,"")</f>
        <v/>
      </c>
      <c r="AI8" t="s">
        <v>966</v>
      </c>
      <c r="AJ8">
        <f>'Sheet1 (2)'!I56</f>
        <v>0</v>
      </c>
      <c r="AK8">
        <f>SUM(LEN(AJ8))</f>
        <v>1</v>
      </c>
      <c r="AL8" s="242" t="str">
        <f>IF(AJ8&gt;1.9," "&amp;AI8&amp;" "&amp;AJ8,"")</f>
        <v/>
      </c>
    </row>
    <row r="9" spans="2:38" x14ac:dyDescent="0.3">
      <c r="C9" s="65"/>
      <c r="D9" s="65"/>
      <c r="E9" s="65"/>
      <c r="F9" s="65"/>
      <c r="G9" s="65"/>
      <c r="H9" s="65"/>
      <c r="I9" s="65"/>
      <c r="J9" s="65"/>
      <c r="K9" s="65"/>
      <c r="L9" s="65"/>
      <c r="M9" s="65"/>
      <c r="N9" s="65"/>
    </row>
    <row r="10" spans="2:38" ht="7.5" customHeight="1" x14ac:dyDescent="0.3"/>
    <row r="11" spans="2:38" x14ac:dyDescent="0.3">
      <c r="C11" t="s">
        <v>887</v>
      </c>
    </row>
    <row r="12" spans="2:38" x14ac:dyDescent="0.3">
      <c r="B12">
        <v>2.1</v>
      </c>
      <c r="C12" s="65" t="str">
        <f>_xlfn.TEXTJOIN(CHAR(10), TRUE, N12,R12,V12)</f>
        <v/>
      </c>
      <c r="D12">
        <f>SUM(LEN(C12))</f>
        <v>0</v>
      </c>
      <c r="E12" t="str">
        <f>'Sheet1 (2)'!J7&amp;"  "&amp;'Sheet1 (2)'!J13&amp;"  "</f>
        <v xml:space="preserve">    </v>
      </c>
      <c r="K12" t="s">
        <v>20</v>
      </c>
      <c r="L12">
        <f>IF('Sheet1 (2)'!J7="",0,"(AOC) " &amp; 'Sheet1 (2)'!J7)</f>
        <v>0</v>
      </c>
      <c r="M12">
        <f>SUM(LEN(L12))</f>
        <v>1</v>
      </c>
      <c r="N12" s="242" t="str">
        <f>IF(L12&gt;2.9," "&amp;K12&amp;" "&amp;L12,"")</f>
        <v/>
      </c>
      <c r="O12" t="s">
        <v>23</v>
      </c>
      <c r="P12">
        <f>IF('Sheet1 (2)'!J10="",0,"(AOC) " &amp; 'Sheet1 (2)'!J10)</f>
        <v>0</v>
      </c>
      <c r="Q12">
        <f>SUM(LEN(P12))</f>
        <v>1</v>
      </c>
      <c r="R12" s="242" t="str">
        <f>IF(P12&gt;2.9," "&amp;O12&amp;" "&amp;P12,"")</f>
        <v/>
      </c>
      <c r="S12" t="s">
        <v>962</v>
      </c>
      <c r="T12">
        <f>IF('Sheet1 (2)'!J13="",0,"(AOC) " &amp; 'Sheet1 (2)'!J13)</f>
        <v>0</v>
      </c>
      <c r="U12">
        <f>SUM(LEN(T12))</f>
        <v>1</v>
      </c>
      <c r="V12" s="242" t="str">
        <f>IF(T12&gt;2.9," "&amp;S12&amp;" "&amp;T12,"")</f>
        <v/>
      </c>
    </row>
    <row r="13" spans="2:38" x14ac:dyDescent="0.3">
      <c r="B13">
        <v>2.2000000000000002</v>
      </c>
      <c r="C13" s="65" t="str">
        <f>_xlfn.TEXTJOIN(CHAR(10), TRUE, N13,R13,V13,Z13,AD13,AH13)</f>
        <v/>
      </c>
      <c r="D13">
        <f t="shared" ref="D13:D14" si="1">SUM(LEN(C13))</f>
        <v>0</v>
      </c>
      <c r="E13" t="str">
        <f>'Sheet1 (2)'!J18&amp;"  "&amp;'Sheet1 (2)'!J21&amp;"  "&amp;'Sheet1 (2)'!J24&amp;"  "&amp;'Sheet1 (2)'!J33&amp;"  "</f>
        <v xml:space="preserve">        </v>
      </c>
      <c r="K13" t="s">
        <v>25</v>
      </c>
      <c r="L13">
        <f>IF('Sheet1 (2)'!J18="",0,"(AOC) " &amp; 'Sheet1 (2)'!J18)</f>
        <v>0</v>
      </c>
      <c r="M13">
        <f>SUM(LEN(L13))</f>
        <v>1</v>
      </c>
      <c r="N13" s="242" t="str">
        <f>IF(L13&gt;2.9," "&amp;K13&amp;" "&amp;L13,"")</f>
        <v/>
      </c>
      <c r="O13" t="s">
        <v>26</v>
      </c>
      <c r="P13">
        <f>IF('Sheet1 (2)'!J21="",0,"(AOC) " &amp; 'Sheet1 (2)'!J21)</f>
        <v>0</v>
      </c>
      <c r="Q13">
        <f>SUM(LEN(P13))</f>
        <v>1</v>
      </c>
      <c r="R13" s="242" t="str">
        <f>IF(P13&gt;2.9," "&amp;O13&amp;" "&amp;P13,"")</f>
        <v/>
      </c>
      <c r="S13" t="s">
        <v>27</v>
      </c>
      <c r="T13">
        <f>IF('Sheet1 (2)'!J24="",0,"(AOC) " &amp; 'Sheet1 (2)'!J24)</f>
        <v>0</v>
      </c>
      <c r="U13">
        <f>SUM(LEN(T13))</f>
        <v>1</v>
      </c>
      <c r="V13" s="242" t="str">
        <f>IF(T13&gt;2.9," "&amp;S13&amp;" "&amp;T13,"")</f>
        <v/>
      </c>
      <c r="W13" t="s">
        <v>28</v>
      </c>
      <c r="X13">
        <f>IF('Sheet1 (2)'!J27="",0,"(AOC) " &amp; 'Sheet1 (2)'!J27)</f>
        <v>0</v>
      </c>
      <c r="Y13">
        <f>SUM(LEN(X13))</f>
        <v>1</v>
      </c>
      <c r="Z13" s="242" t="str">
        <f>IF(X13&gt;2.9," "&amp;W13&amp;" "&amp;X13,"")</f>
        <v/>
      </c>
      <c r="AA13" t="s">
        <v>963</v>
      </c>
      <c r="AB13">
        <f>IF('Sheet1 (2)'!J30="",0,"(AOC) " &amp; 'Sheet1 (2)'!J30)</f>
        <v>0</v>
      </c>
      <c r="AC13">
        <f>SUM(LEN(AB13))</f>
        <v>1</v>
      </c>
      <c r="AD13" s="242" t="str">
        <f>IF(AB13&gt;2.9," "&amp;AA13&amp;" "&amp;AB13,"")</f>
        <v/>
      </c>
      <c r="AE13" t="s">
        <v>964</v>
      </c>
      <c r="AF13">
        <f>IF('Sheet1 (2)'!J33="",0,"(AOC) " &amp; 'Sheet1 (2)'!J33)</f>
        <v>0</v>
      </c>
      <c r="AG13">
        <f>SUM(LEN(AF13))</f>
        <v>1</v>
      </c>
      <c r="AH13" s="242" t="str">
        <f>IF(AF13&gt;1.9," "&amp;AE13&amp;" "&amp;AF13,"")</f>
        <v/>
      </c>
    </row>
    <row r="14" spans="2:38" x14ac:dyDescent="0.3">
      <c r="B14">
        <v>2.2999999999999998</v>
      </c>
      <c r="C14" s="65" t="str">
        <f>_xlfn.TEXTJOIN(CHAR(10), TRUE, N14,R14,V14,Z14,AD14,AH14,AL14)</f>
        <v/>
      </c>
      <c r="D14">
        <f t="shared" si="1"/>
        <v>0</v>
      </c>
      <c r="E14" t="str">
        <f>'Sheet1 (2)'!J38&amp;"  "&amp;'Sheet1 (2)'!J41&amp;"  "&amp;'Sheet1 (2)'!J44&amp;"  "&amp;'Sheet1 (2)'!J47&amp;"  "&amp;'Sheet1 (2)'!J56&amp;"  "</f>
        <v xml:space="preserve">          </v>
      </c>
      <c r="K14" t="s">
        <v>29</v>
      </c>
      <c r="L14">
        <f>IF('Sheet1 (2)'!J38="",0,"(AOC) " &amp; 'Sheet1 (2)'!J38)</f>
        <v>0</v>
      </c>
      <c r="M14">
        <f>SUM(LEN(L14))</f>
        <v>1</v>
      </c>
      <c r="N14" s="242" t="str">
        <f>IF(L14&gt;2.9," "&amp;K14&amp;" "&amp;L14,"")</f>
        <v/>
      </c>
      <c r="O14" t="s">
        <v>30</v>
      </c>
      <c r="P14">
        <f>IF('Sheet1 (2)'!J41="",0,"(AOC) " &amp; 'Sheet1 (2)'!J41)</f>
        <v>0</v>
      </c>
      <c r="Q14">
        <f>SUM(LEN(P14))</f>
        <v>1</v>
      </c>
      <c r="R14" s="242" t="str">
        <f>IF(P14&gt;2.9," "&amp;O14&amp;" "&amp;P14,"")</f>
        <v/>
      </c>
      <c r="S14" t="s">
        <v>114</v>
      </c>
      <c r="T14">
        <f>IF('Sheet1 (2)'!J44="",0,"(AOC) " &amp; 'Sheet1 (2)'!J44)</f>
        <v>0</v>
      </c>
      <c r="U14">
        <f>SUM(LEN(T14))</f>
        <v>1</v>
      </c>
      <c r="V14" s="242" t="str">
        <f>IF(T14&gt;2.9," "&amp;S14&amp;" "&amp;T14,"")</f>
        <v/>
      </c>
      <c r="W14" t="s">
        <v>115</v>
      </c>
      <c r="X14">
        <f>IF('Sheet1 (2)'!J47="",0,"(AOC) " &amp; 'Sheet1 (2)'!J47)</f>
        <v>0</v>
      </c>
      <c r="Y14">
        <f>SUM(LEN(X14))</f>
        <v>1</v>
      </c>
      <c r="Z14" s="242" t="str">
        <f>IF(X14&gt;2.9," "&amp;W14&amp;" "&amp;X14,"")</f>
        <v/>
      </c>
      <c r="AA14" t="s">
        <v>116</v>
      </c>
      <c r="AB14">
        <f>IF('Sheet1 (2)'!J50="",0,"(AOC) " &amp; 'Sheet1 (2)'!J50)</f>
        <v>0</v>
      </c>
      <c r="AC14">
        <f>SUM(LEN(AB14))</f>
        <v>1</v>
      </c>
      <c r="AD14" s="242" t="str">
        <f>IF(AB14&gt;2.9," "&amp;AA14&amp;" "&amp;AB14,"")</f>
        <v/>
      </c>
      <c r="AE14" t="s">
        <v>965</v>
      </c>
      <c r="AF14">
        <f>IF('Sheet1 (2)'!J53="",0,"(AOC) " &amp; 'Sheet1 (2)'!J53)</f>
        <v>0</v>
      </c>
      <c r="AG14">
        <f>SUM(LEN(AF14))</f>
        <v>1</v>
      </c>
      <c r="AH14" s="242" t="str">
        <f>IF(AF14&gt;2.9," "&amp;AE14&amp;" "&amp;AF14,"")</f>
        <v/>
      </c>
      <c r="AI14" t="s">
        <v>966</v>
      </c>
      <c r="AJ14">
        <f>IF('Sheet1 (2)'!J56="",0,"(AOC) " &amp; 'Sheet1 (2)'!J56)</f>
        <v>0</v>
      </c>
      <c r="AK14">
        <f>SUM(LEN(AJ14))</f>
        <v>1</v>
      </c>
      <c r="AL14" s="242" t="str">
        <f>IF(AJ14&gt;2.9," "&amp;AI14&amp;" "&amp;AJ14,"")</f>
        <v/>
      </c>
    </row>
    <row r="15" spans="2:38" x14ac:dyDescent="0.3">
      <c r="C15" s="65"/>
      <c r="D15" s="65"/>
      <c r="E15" s="65"/>
      <c r="F15" s="65"/>
      <c r="G15" s="65"/>
      <c r="H15" s="65"/>
      <c r="I15" s="65"/>
      <c r="J15" s="65"/>
      <c r="K15" s="65"/>
      <c r="L15" s="65"/>
      <c r="M15" s="65"/>
      <c r="N15" s="65"/>
    </row>
    <row r="16" spans="2:38" ht="7.5" customHeight="1" x14ac:dyDescent="0.3"/>
    <row r="17" spans="2:38" x14ac:dyDescent="0.3">
      <c r="C17" t="s">
        <v>980</v>
      </c>
    </row>
    <row r="18" spans="2:38" x14ac:dyDescent="0.3">
      <c r="B18">
        <v>2.1</v>
      </c>
      <c r="C18" t="str">
        <f>_xlfn.TEXTJOIN(CHAR(10), TRUE, N18,R18,V18)</f>
        <v/>
      </c>
      <c r="D18">
        <f>SUM(LEN(C18))</f>
        <v>0</v>
      </c>
      <c r="E18" t="str">
        <f>'Sheet1 (2)'!K7&amp;"  "&amp;'Sheet1 (2)'!K13&amp;"  "&amp;'Sheet1 (2)'!L7&amp;"  "&amp;'Sheet1 (2)'!L13&amp;"  "</f>
        <v xml:space="preserve">        </v>
      </c>
      <c r="K18" t="s">
        <v>20</v>
      </c>
      <c r="L18">
        <f>IF('Sheet1 (2)'!G7="AL3","(OFI) " &amp; 'Sheet1 (2)'!K7, 'Sheet1 (2)'!K7)</f>
        <v>0</v>
      </c>
      <c r="M18">
        <f>SUM(LEN(L18))</f>
        <v>1</v>
      </c>
      <c r="N18" s="242" t="str">
        <f>IF(L18&gt;1.9," "&amp;K18&amp;" "&amp;L18,"")</f>
        <v/>
      </c>
      <c r="O18" t="s">
        <v>23</v>
      </c>
      <c r="P18">
        <f>IF('Sheet1 (2)'!G10="AL3","(OFI) " &amp; 'Sheet1 (2)'!K10, 'Sheet1 (2)'!K10)</f>
        <v>0</v>
      </c>
      <c r="Q18">
        <f>SUM(LEN(P18))</f>
        <v>1</v>
      </c>
      <c r="R18" s="242" t="str">
        <f>IF(P18&gt;1.9," "&amp;O18&amp;" "&amp;P18,"")</f>
        <v/>
      </c>
      <c r="S18" t="s">
        <v>962</v>
      </c>
      <c r="T18">
        <f>IF('Sheet1 (2)'!G13="AL3","(OFI) " &amp; 'Sheet1 (2)'!K13, 'Sheet1 (2)'!K13)</f>
        <v>0</v>
      </c>
      <c r="U18">
        <f>SUM(LEN(T18))</f>
        <v>1</v>
      </c>
      <c r="V18" s="242" t="str">
        <f>IF(T18&gt;1.9," "&amp;S18&amp;" "&amp;T18,"")</f>
        <v/>
      </c>
    </row>
    <row r="19" spans="2:38" x14ac:dyDescent="0.3">
      <c r="B19">
        <v>2.2000000000000002</v>
      </c>
      <c r="C19" t="str">
        <f>_xlfn.TEXTJOIN(CHAR(10), TRUE, N19,R19,V19,Z19,AD19,AH19)</f>
        <v/>
      </c>
      <c r="D19">
        <f t="shared" ref="D19:D20" si="2">SUM(LEN(C19))</f>
        <v>0</v>
      </c>
      <c r="E19" t="str">
        <f>'Sheet1 (2)'!K18&amp;"  "&amp;'Sheet1 (2)'!K21&amp;"  "&amp;'Sheet1 (2)'!K24&amp;"  "&amp;'Sheet1 (2)'!K33&amp;"  "&amp;'Sheet1 (2)'!L18&amp;"  "&amp;'Sheet1 (2)'!L21&amp;"  "&amp;'Sheet1 (2)'!L24&amp;"  "&amp;'Sheet1 (2)'!L33&amp;"  "</f>
        <v xml:space="preserve">                </v>
      </c>
      <c r="K19" t="s">
        <v>25</v>
      </c>
      <c r="L19">
        <f>IF('Sheet1 (2)'!G18="AL3","(OFI) " &amp; 'Sheet1 (2)'!K18, 'Sheet1 (2)'!K18)</f>
        <v>0</v>
      </c>
      <c r="M19">
        <f>SUM(LEN(L19))</f>
        <v>1</v>
      </c>
      <c r="N19" s="242" t="str">
        <f>IF(L19&gt;1.9," "&amp;K19&amp;" "&amp;L19,"")</f>
        <v/>
      </c>
      <c r="O19" t="s">
        <v>26</v>
      </c>
      <c r="P19">
        <f>IF('Sheet1 (2)'!G21="AL3","(OFI) " &amp; 'Sheet1 (2)'!K21, 'Sheet1 (2)'!K21)</f>
        <v>0</v>
      </c>
      <c r="Q19">
        <f>SUM(LEN(P19))</f>
        <v>1</v>
      </c>
      <c r="R19" s="242" t="str">
        <f>IF(P19&gt;1.9," "&amp;O19&amp;" "&amp;P19,"")</f>
        <v/>
      </c>
      <c r="S19" t="s">
        <v>27</v>
      </c>
      <c r="T19">
        <f>IF('Sheet1 (2)'!G24="AL3","(OFI) " &amp; 'Sheet1 (2)'!K24, 'Sheet1 (2)'!K24)</f>
        <v>0</v>
      </c>
      <c r="U19">
        <f>SUM(LEN(T19))</f>
        <v>1</v>
      </c>
      <c r="V19" s="242" t="str">
        <f>IF(T19&gt;1.9," "&amp;S19&amp;" "&amp;T19,"")</f>
        <v/>
      </c>
      <c r="W19" t="s">
        <v>28</v>
      </c>
      <c r="X19">
        <f>IF('Sheet1 (2)'!G27="AL3","(OFI) " &amp; 'Sheet1 (2)'!K27, 'Sheet1 (2)'!K27)</f>
        <v>0</v>
      </c>
      <c r="Y19">
        <f>SUM(LEN(X19))</f>
        <v>1</v>
      </c>
      <c r="Z19" s="242" t="str">
        <f>IF(X19&gt;1.9," "&amp;W19&amp;" "&amp;X19,"")</f>
        <v/>
      </c>
      <c r="AA19" t="s">
        <v>963</v>
      </c>
      <c r="AB19">
        <f>IF('Sheet1 (2)'!G30="AL3","(OFI) " &amp; 'Sheet1 (2)'!K30, 'Sheet1 (2)'!K30)</f>
        <v>0</v>
      </c>
      <c r="AC19">
        <f>SUM(LEN(AB19))</f>
        <v>1</v>
      </c>
      <c r="AD19" s="242" t="str">
        <f>IF(AB19&gt;1.9," "&amp;AA19&amp;" "&amp;AB19,"")</f>
        <v/>
      </c>
      <c r="AE19" t="s">
        <v>964</v>
      </c>
      <c r="AF19">
        <f>IF('Sheet1 (2)'!G33="AL3","(OFI) " &amp; 'Sheet1 (2)'!K33, 'Sheet1 (2)'!K33)</f>
        <v>0</v>
      </c>
      <c r="AG19">
        <f>SUM(LEN(AF19))</f>
        <v>1</v>
      </c>
      <c r="AH19" s="242" t="str">
        <f>IF(AF19&gt;1.9," "&amp;AE19&amp;" "&amp;AF19,"")</f>
        <v/>
      </c>
    </row>
    <row r="20" spans="2:38" x14ac:dyDescent="0.3">
      <c r="B20">
        <v>2.2999999999999998</v>
      </c>
      <c r="C20" t="str">
        <f>_xlfn.TEXTJOIN(CHAR(10), TRUE, N20,R20,V20,Z20,AD20,AH20,AL20)</f>
        <v/>
      </c>
      <c r="D20">
        <f t="shared" si="2"/>
        <v>0</v>
      </c>
      <c r="E20" t="str">
        <f>'Sheet1 (2)'!K38&amp;"  "&amp;'Sheet1 (2)'!K41&amp;"  "&amp;'Sheet1 (2)'!K44&amp;"  "&amp;'Sheet1 (2)'!K47&amp;"  "&amp;'Sheet1 (2)'!K56&amp;"  "&amp;'Sheet1 (2)'!L38&amp;"  "&amp;'Sheet1 (2)'!L41&amp;"  "&amp;'Sheet1 (2)'!L44&amp;"  "&amp;'Sheet1 (2)'!L47&amp;"  "&amp;'Sheet1 (2)'!L56&amp;"  "</f>
        <v xml:space="preserve">                    </v>
      </c>
      <c r="K20" t="s">
        <v>29</v>
      </c>
      <c r="L20">
        <f>IF('Sheet1 (2)'!G38="AL3","(OFI) " &amp; 'Sheet1 (2)'!K38, 'Sheet1 (2)'!K38)</f>
        <v>0</v>
      </c>
      <c r="M20">
        <f>SUM(LEN(L20))</f>
        <v>1</v>
      </c>
      <c r="N20" s="242" t="str">
        <f>IF(L20&gt;1.9," "&amp;K20&amp;" "&amp;L20,"")</f>
        <v/>
      </c>
      <c r="O20" t="s">
        <v>30</v>
      </c>
      <c r="P20">
        <f>IF('Sheet1 (2)'!G41="AL3","(OFI) " &amp; 'Sheet1 (2)'!K41, 'Sheet1 (2)'!K41)</f>
        <v>0</v>
      </c>
      <c r="Q20">
        <f>SUM(LEN(P20))</f>
        <v>1</v>
      </c>
      <c r="R20" s="242" t="str">
        <f>IF(P20&gt;1.9," "&amp;O20&amp;" "&amp;P20,"")</f>
        <v/>
      </c>
      <c r="S20" t="s">
        <v>114</v>
      </c>
      <c r="T20">
        <f>IF('Sheet1 (2)'!G44="AL3","(OFI) " &amp; 'Sheet1 (2)'!K44, 'Sheet1 (2)'!K44)</f>
        <v>0</v>
      </c>
      <c r="U20">
        <f>SUM(LEN(T20))</f>
        <v>1</v>
      </c>
      <c r="V20" s="242" t="str">
        <f>IF(T20&gt;1.9," "&amp;S20&amp;" "&amp;T20,"")</f>
        <v/>
      </c>
      <c r="W20" t="s">
        <v>115</v>
      </c>
      <c r="X20">
        <f>IF('Sheet1 (2)'!G47="AL3","(OFI) " &amp; 'Sheet1 (2)'!K47, 'Sheet1 (2)'!K47)</f>
        <v>0</v>
      </c>
      <c r="Y20">
        <f>SUM(LEN(X20))</f>
        <v>1</v>
      </c>
      <c r="Z20" s="242" t="str">
        <f>IF(X20&gt;1.9," "&amp;W20&amp;" "&amp;X20,"")</f>
        <v/>
      </c>
      <c r="AA20" t="s">
        <v>116</v>
      </c>
      <c r="AB20">
        <f>IF('Sheet1 (2)'!G50="AL3","(OFI) " &amp; 'Sheet1 (2)'!K50, 'Sheet1 (2)'!K50)</f>
        <v>0</v>
      </c>
      <c r="AC20">
        <f>SUM(LEN(AB20))</f>
        <v>1</v>
      </c>
      <c r="AD20" s="242" t="str">
        <f>IF(AB20&gt;1.9," "&amp;AA20&amp;" "&amp;AB20,"")</f>
        <v/>
      </c>
      <c r="AE20" t="s">
        <v>965</v>
      </c>
      <c r="AF20">
        <f>IF('Sheet1 (2)'!G53="AL3","(OFI) " &amp; 'Sheet1 (2)'!K53, 'Sheet1 (2)'!K53)</f>
        <v>0</v>
      </c>
      <c r="AG20">
        <f>SUM(LEN(AF20))</f>
        <v>1</v>
      </c>
      <c r="AH20" s="242" t="str">
        <f>IF(AF20&gt;1.9," "&amp;AE20&amp;" "&amp;AF20,"")</f>
        <v/>
      </c>
      <c r="AI20" t="s">
        <v>966</v>
      </c>
      <c r="AJ20">
        <f>IF('Sheet1 (2)'!G56="AL3","(OFI) " &amp; 'Sheet1 (2)'!K56, 'Sheet1 (2)'!K56)</f>
        <v>0</v>
      </c>
      <c r="AK20">
        <f>SUM(LEN(AJ20))</f>
        <v>1</v>
      </c>
      <c r="AL20" s="242" t="str">
        <f>IF(AJ20&gt;1.9," "&amp;AI20&amp;" "&amp;AJ20,"")</f>
        <v/>
      </c>
    </row>
    <row r="21" spans="2:38" x14ac:dyDescent="0.3">
      <c r="C21" s="65"/>
      <c r="D21" s="65"/>
      <c r="E21" s="65"/>
      <c r="F21" s="65"/>
      <c r="G21" s="65"/>
      <c r="H21" s="65"/>
      <c r="I21" s="65"/>
      <c r="J21" s="65"/>
      <c r="K21" s="65"/>
      <c r="L21" s="65"/>
      <c r="M21" s="65"/>
      <c r="N21" s="65"/>
    </row>
    <row r="22" spans="2:38" x14ac:dyDescent="0.3">
      <c r="C22" s="65"/>
      <c r="D22" s="65"/>
      <c r="E22" s="65"/>
      <c r="F22" s="65"/>
      <c r="G22" s="65"/>
      <c r="H22" s="65"/>
      <c r="I22" s="65"/>
      <c r="J22" s="65"/>
      <c r="K22" s="65"/>
      <c r="L22" s="65"/>
      <c r="M22" s="65"/>
      <c r="N22" s="65"/>
    </row>
  </sheetData>
  <sheetProtection selectLockedCells="1" selectUnlockedCells="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3:BV29"/>
  <sheetViews>
    <sheetView showGridLines="0" topLeftCell="A6" zoomScale="90" zoomScaleNormal="90" workbookViewId="0">
      <selection activeCell="C27" sqref="C27"/>
    </sheetView>
  </sheetViews>
  <sheetFormatPr defaultRowHeight="14.4" x14ac:dyDescent="0.3"/>
  <sheetData>
    <row r="3" spans="2:42" x14ac:dyDescent="0.3">
      <c r="B3" t="s">
        <v>401</v>
      </c>
      <c r="C3" t="s">
        <v>390</v>
      </c>
    </row>
    <row r="5" spans="2:42" x14ac:dyDescent="0.3">
      <c r="C5" t="s">
        <v>584</v>
      </c>
    </row>
    <row r="6" spans="2:42" x14ac:dyDescent="0.3">
      <c r="B6">
        <v>3.1</v>
      </c>
      <c r="C6" t="str">
        <f>_xlfn.TEXTJOIN(CHAR(10), TRUE, N6,R6,V6,Z6,AD6)</f>
        <v/>
      </c>
      <c r="D6">
        <f>SUM(LEN(C6))</f>
        <v>0</v>
      </c>
      <c r="E6" t="str">
        <f>'Sheet1 (3)'!I7&amp;"  "&amp;'Sheet1 (3)'!I10&amp;"  "&amp;'Sheet1 (3)'!I13&amp;"  "&amp;'Sheet1 (3)'!I16&amp;"  "&amp;'Sheet1 (3)'!I19&amp;"  "</f>
        <v xml:space="preserve">          </v>
      </c>
      <c r="K6" t="s">
        <v>34</v>
      </c>
      <c r="L6">
        <f>'Sheet1 (3)'!I7</f>
        <v>0</v>
      </c>
      <c r="M6">
        <f>SUM(LEN(L6))</f>
        <v>1</v>
      </c>
      <c r="N6" s="242" t="str">
        <f>IF(L6&gt;1.9," "&amp;K6&amp;" "&amp;L6,"")</f>
        <v/>
      </c>
      <c r="O6" t="s">
        <v>35</v>
      </c>
      <c r="P6">
        <f>'Sheet1 (3)'!I10</f>
        <v>0</v>
      </c>
      <c r="Q6">
        <f>SUM(LEN(P6))</f>
        <v>1</v>
      </c>
      <c r="R6" s="242" t="str">
        <f>IF(P6&gt;1.9," "&amp;O6&amp;" "&amp;P6,"")</f>
        <v/>
      </c>
      <c r="S6" t="s">
        <v>36</v>
      </c>
      <c r="T6">
        <f>'Sheet1 (3)'!I13</f>
        <v>0</v>
      </c>
      <c r="U6">
        <f>SUM(LEN(T6))</f>
        <v>1</v>
      </c>
      <c r="V6" s="242" t="str">
        <f>IF(T6&gt;1.9," "&amp;S6&amp;" "&amp;T6,"")</f>
        <v/>
      </c>
      <c r="W6" t="s">
        <v>37</v>
      </c>
      <c r="X6">
        <f>'Sheet1 (3)'!I16</f>
        <v>0</v>
      </c>
      <c r="Y6">
        <f>SUM(LEN(X6))</f>
        <v>1</v>
      </c>
      <c r="Z6" s="242" t="str">
        <f>IF(X6&gt;1.9," "&amp;W6&amp;" "&amp;X6,"")</f>
        <v/>
      </c>
      <c r="AA6" t="s">
        <v>38</v>
      </c>
      <c r="AB6">
        <f>'Sheet1 (3)'!I19</f>
        <v>0</v>
      </c>
      <c r="AC6">
        <f>SUM(LEN(AB6))</f>
        <v>1</v>
      </c>
      <c r="AD6" s="242" t="str">
        <f>IF(AB6&gt;1.9," "&amp;AA6&amp;" "&amp;AB6,"")</f>
        <v/>
      </c>
    </row>
    <row r="7" spans="2:42" x14ac:dyDescent="0.3">
      <c r="B7">
        <v>3.2</v>
      </c>
      <c r="C7" t="str">
        <f>_xlfn.TEXTJOIN(CHAR(10), TRUE, N7,R7)</f>
        <v/>
      </c>
      <c r="D7">
        <f t="shared" ref="D7:D8" si="0">SUM(LEN(C7))</f>
        <v>0</v>
      </c>
      <c r="E7" t="str">
        <f>'Sheet1 (3)'!I24&amp;"  "&amp;'Sheet1 (3)'!I27&amp;"  "</f>
        <v xml:space="preserve">    </v>
      </c>
      <c r="K7" t="s">
        <v>40</v>
      </c>
      <c r="L7">
        <f>'Sheet1 (3)'!I24</f>
        <v>0</v>
      </c>
      <c r="M7">
        <f>SUM(LEN(L7))</f>
        <v>1</v>
      </c>
      <c r="N7" s="242" t="str">
        <f>IF(L7&gt;1.9," "&amp;K7&amp;" "&amp;L7,"")</f>
        <v/>
      </c>
      <c r="O7" t="s">
        <v>41</v>
      </c>
      <c r="P7">
        <f>'Sheet1 (3)'!I27</f>
        <v>0</v>
      </c>
      <c r="Q7">
        <f>SUM(LEN(P7))</f>
        <v>1</v>
      </c>
      <c r="R7" s="242" t="str">
        <f>IF(P7&gt;1.9," "&amp;O7&amp;" "&amp;P7,"")</f>
        <v/>
      </c>
    </row>
    <row r="8" spans="2:42" x14ac:dyDescent="0.3">
      <c r="B8">
        <v>3.3</v>
      </c>
      <c r="C8" t="str">
        <f>_xlfn.TEXTJOIN(CHAR(10), TRUE, N8,R8,V8,Z8,AD8,AH8,AL8,AP8)</f>
        <v/>
      </c>
      <c r="D8">
        <f t="shared" si="0"/>
        <v>0</v>
      </c>
      <c r="E8" t="str">
        <f>'Sheet1 (3)'!I32&amp;"  "&amp;'Sheet1 (3)'!I35&amp;"  "&amp;'Sheet1 (3)'!I38&amp;"  "&amp;'Sheet1 (3)'!I41&amp;"  "&amp;'Sheet1 (3)'!I44&amp;"  "&amp;'Sheet1 (3)'!I47&amp;"  "&amp;'Sheet1 (3)'!I50&amp;"  "&amp;'Sheet1 (3)'!I53&amp;"  "</f>
        <v xml:space="preserve">                </v>
      </c>
      <c r="K8" t="s">
        <v>43</v>
      </c>
      <c r="L8">
        <f>'Sheet1 (3)'!I32</f>
        <v>0</v>
      </c>
      <c r="M8">
        <f>SUM(LEN(L8))</f>
        <v>1</v>
      </c>
      <c r="N8" s="242" t="str">
        <f>IF(L8&gt;1.9," "&amp;K8&amp;" "&amp;L8,"")</f>
        <v/>
      </c>
      <c r="O8" t="s">
        <v>44</v>
      </c>
      <c r="P8">
        <f>'Sheet1 (3)'!I35</f>
        <v>0</v>
      </c>
      <c r="Q8">
        <f>SUM(LEN(P8))</f>
        <v>1</v>
      </c>
      <c r="R8" s="242" t="str">
        <f>IF(P8&gt;1.9," "&amp;O8&amp;" "&amp;P8,"")</f>
        <v/>
      </c>
      <c r="S8" t="s">
        <v>45</v>
      </c>
      <c r="T8">
        <f>'Sheet1 (3)'!I38</f>
        <v>0</v>
      </c>
      <c r="U8">
        <f>SUM(LEN(T8))</f>
        <v>1</v>
      </c>
      <c r="V8" s="242" t="str">
        <f>IF(T8&gt;1.9," "&amp;S8&amp;" "&amp;T8,"")</f>
        <v/>
      </c>
      <c r="W8" t="s">
        <v>46</v>
      </c>
      <c r="X8">
        <f>'Sheet1 (3)'!I41</f>
        <v>0</v>
      </c>
      <c r="Y8">
        <f>SUM(LEN(X8))</f>
        <v>1</v>
      </c>
      <c r="Z8" s="242" t="str">
        <f>IF(X8&gt;1.9," "&amp;W8&amp;" "&amp;X8,"")</f>
        <v/>
      </c>
      <c r="AA8" t="s">
        <v>47</v>
      </c>
      <c r="AB8">
        <f>'Sheet1 (3)'!I44</f>
        <v>0</v>
      </c>
      <c r="AC8">
        <f>SUM(LEN(AB8))</f>
        <v>1</v>
      </c>
      <c r="AD8" s="242" t="str">
        <f>IF(AB8&gt;1.9," "&amp;AA8&amp;" "&amp;AB8,"")</f>
        <v/>
      </c>
      <c r="AE8" t="s">
        <v>48</v>
      </c>
      <c r="AF8">
        <f>'Sheet1 (3)'!I47</f>
        <v>0</v>
      </c>
      <c r="AG8">
        <f>SUM(LEN(AF8))</f>
        <v>1</v>
      </c>
      <c r="AH8" s="242" t="str">
        <f>IF(AF8&gt;1.9," "&amp;AE8&amp;" "&amp;AF8,"")</f>
        <v/>
      </c>
      <c r="AI8" t="s">
        <v>49</v>
      </c>
      <c r="AJ8">
        <f>'Sheet1 (3)'!I50</f>
        <v>0</v>
      </c>
      <c r="AK8">
        <f>SUM(LEN(AJ8))</f>
        <v>1</v>
      </c>
      <c r="AL8" s="242" t="str">
        <f>IF(AJ8&gt;1.9," "&amp;AI8&amp;" "&amp;AJ8,"")</f>
        <v/>
      </c>
      <c r="AM8" t="s">
        <v>50</v>
      </c>
      <c r="AN8">
        <f>'Sheet1 (3)'!I53</f>
        <v>0</v>
      </c>
      <c r="AO8">
        <f>SUM(LEN(AN8))</f>
        <v>1</v>
      </c>
      <c r="AP8" s="242" t="str">
        <f>IF(AN8&gt;1.9," "&amp;AM8&amp;" "&amp;AN8,"")</f>
        <v/>
      </c>
    </row>
    <row r="9" spans="2:42" x14ac:dyDescent="0.3">
      <c r="B9">
        <v>3.4</v>
      </c>
      <c r="C9" t="str">
        <f>_xlfn.TEXTJOIN(CHAR(10), TRUE, N9,R9,V9,Z9)</f>
        <v/>
      </c>
      <c r="D9">
        <f t="shared" ref="D9:D10" si="1">SUM(LEN(C9))</f>
        <v>0</v>
      </c>
      <c r="E9" t="str">
        <f>'Sheet1 (3)'!I58&amp;"  "&amp;'Sheet1 (3)'!I61&amp;"  "&amp;'Sheet1 (3)'!I64&amp;"  "&amp;'Sheet1 (3)'!I67&amp;"  "</f>
        <v xml:space="preserve">        </v>
      </c>
      <c r="K9" t="s">
        <v>51</v>
      </c>
      <c r="L9">
        <f>'Sheet1 (3)'!I58</f>
        <v>0</v>
      </c>
      <c r="M9">
        <f>SUM(LEN(L9))</f>
        <v>1</v>
      </c>
      <c r="N9" s="242" t="str">
        <f>IF(L9&gt;1.9," "&amp;K9&amp;" "&amp;L9,"")</f>
        <v/>
      </c>
      <c r="O9" t="s">
        <v>52</v>
      </c>
      <c r="P9">
        <f>'Sheet1 (3)'!I61</f>
        <v>0</v>
      </c>
      <c r="Q9">
        <f>SUM(LEN(P9))</f>
        <v>1</v>
      </c>
      <c r="R9" s="242" t="str">
        <f>IF(P9&gt;1.9," "&amp;O9&amp;" "&amp;P9,"")</f>
        <v/>
      </c>
      <c r="S9" t="s">
        <v>53</v>
      </c>
      <c r="T9">
        <f>'Sheet1 (3)'!I64</f>
        <v>0</v>
      </c>
      <c r="U9">
        <f>SUM(LEN(T9))</f>
        <v>1</v>
      </c>
      <c r="V9" s="242" t="str">
        <f>IF(T9&gt;1.9," "&amp;S9&amp;" "&amp;T9,"")</f>
        <v/>
      </c>
      <c r="W9" t="s">
        <v>54</v>
      </c>
      <c r="X9">
        <f>'Sheet1 (3)'!I67</f>
        <v>0</v>
      </c>
      <c r="Y9">
        <f>SUM(LEN(X9))</f>
        <v>1</v>
      </c>
      <c r="Z9" s="242" t="str">
        <f>IF(X9&gt;1.9," "&amp;W9&amp;" "&amp;X9,"")</f>
        <v/>
      </c>
    </row>
    <row r="10" spans="2:42" x14ac:dyDescent="0.3">
      <c r="B10">
        <v>3.5</v>
      </c>
      <c r="C10" t="str">
        <f>_xlfn.TEXTJOIN(CHAR(10), TRUE, N10)</f>
        <v/>
      </c>
      <c r="D10">
        <f t="shared" si="1"/>
        <v>0</v>
      </c>
      <c r="E10" t="str">
        <f>'Sheet1 (3)'!I72&amp;"  "</f>
        <v xml:space="preserve">  </v>
      </c>
      <c r="K10" t="s">
        <v>55</v>
      </c>
      <c r="L10">
        <f>'Sheet1 (3)'!I72</f>
        <v>0</v>
      </c>
      <c r="M10">
        <f>SUM(LEN(L10))</f>
        <v>1</v>
      </c>
      <c r="N10" s="242" t="str">
        <f>IF(L10&gt;1.9," "&amp;K10&amp;" "&amp;L10,"")</f>
        <v/>
      </c>
    </row>
    <row r="11" spans="2:42" x14ac:dyDescent="0.3">
      <c r="C11" s="65"/>
      <c r="D11" s="65"/>
      <c r="E11" s="65"/>
      <c r="F11" s="65"/>
      <c r="G11" s="65"/>
      <c r="H11" s="65"/>
      <c r="I11" s="65"/>
      <c r="J11" s="65"/>
      <c r="K11" s="65"/>
      <c r="L11" s="65"/>
      <c r="M11" s="65"/>
      <c r="N11" s="65"/>
    </row>
    <row r="12" spans="2:42" ht="7.5" customHeight="1" x14ac:dyDescent="0.3"/>
    <row r="13" spans="2:42" x14ac:dyDescent="0.3">
      <c r="C13" t="s">
        <v>887</v>
      </c>
    </row>
    <row r="14" spans="2:42" x14ac:dyDescent="0.3">
      <c r="B14">
        <v>3.1</v>
      </c>
      <c r="C14" t="str">
        <f>_xlfn.TEXTJOIN(CHAR(10), TRUE, N14,R14,V14,Z14,AD14)</f>
        <v/>
      </c>
      <c r="D14">
        <f>SUM(LEN(C14))</f>
        <v>0</v>
      </c>
      <c r="E14" t="str">
        <f>'Sheet1 (3)'!J7&amp;"  "&amp;'Sheet1 (3)'!J10&amp;"  "&amp;'Sheet1 (3)'!J13&amp;"  "&amp;'Sheet1 (3)'!J16&amp;"  "&amp;'Sheet1 (3)'!J19&amp;"  "</f>
        <v xml:space="preserve">          </v>
      </c>
      <c r="K14" t="s">
        <v>34</v>
      </c>
      <c r="L14">
        <f>IF('Sheet1 (3)'!J7="",0,"(AOC) " &amp; 'Sheet1 (3)'!J7)</f>
        <v>0</v>
      </c>
      <c r="M14">
        <f>SUM(LEN(L14))</f>
        <v>1</v>
      </c>
      <c r="N14" s="242" t="str">
        <f>IF(L14&gt;1.9," "&amp;K14&amp;" "&amp;L14,"")</f>
        <v/>
      </c>
      <c r="O14" t="s">
        <v>35</v>
      </c>
      <c r="P14">
        <f>IF('Sheet1 (3)'!J10="",0,"(AOC) " &amp; 'Sheet1 (3)'!J10)</f>
        <v>0</v>
      </c>
      <c r="Q14">
        <f>SUM(LEN(P14))</f>
        <v>1</v>
      </c>
      <c r="R14" s="242" t="str">
        <f>IF(P14&gt;1.9," "&amp;O14&amp;" "&amp;P14,"")</f>
        <v/>
      </c>
      <c r="S14" t="s">
        <v>36</v>
      </c>
      <c r="T14">
        <f>IF('Sheet1 (3)'!J13="",0,"(AOC) " &amp; 'Sheet1 (3)'!J13)</f>
        <v>0</v>
      </c>
      <c r="U14">
        <f>SUM(LEN(T14))</f>
        <v>1</v>
      </c>
      <c r="V14" s="242" t="str">
        <f>IF(T14&gt;1.9," "&amp;S14&amp;" "&amp;T14,"")</f>
        <v/>
      </c>
      <c r="W14" t="s">
        <v>37</v>
      </c>
      <c r="X14">
        <f>IF('Sheet1 (3)'!J16="",0,"(AOC) " &amp; 'Sheet1 (3)'!J16)</f>
        <v>0</v>
      </c>
      <c r="Y14">
        <f>SUM(LEN(X14))</f>
        <v>1</v>
      </c>
      <c r="Z14" s="242" t="str">
        <f>IF(X14&gt;1.9," "&amp;W14&amp;" "&amp;X14,"")</f>
        <v/>
      </c>
      <c r="AA14" t="s">
        <v>38</v>
      </c>
      <c r="AB14">
        <f>IF('Sheet1 (3)'!J19="",0,"(AOC) " &amp; 'Sheet1 (3)'!J19)</f>
        <v>0</v>
      </c>
      <c r="AC14">
        <f>SUM(LEN(AB14))</f>
        <v>1</v>
      </c>
      <c r="AD14" s="242" t="str">
        <f>IF(AB14&gt;1.9," "&amp;AA14&amp;" "&amp;AB14,"")</f>
        <v/>
      </c>
    </row>
    <row r="15" spans="2:42" x14ac:dyDescent="0.3">
      <c r="B15">
        <v>3.2</v>
      </c>
      <c r="C15" t="str">
        <f>_xlfn.TEXTJOIN(CHAR(10), TRUE, N15,R15)</f>
        <v/>
      </c>
      <c r="D15">
        <f t="shared" ref="D15:D18" si="2">SUM(LEN(C15))</f>
        <v>0</v>
      </c>
      <c r="E15" t="str">
        <f>'Sheet1 (3)'!J24&amp;"  "&amp;'Sheet1 (3)'!J27&amp;"  "</f>
        <v xml:space="preserve">    </v>
      </c>
      <c r="K15" t="s">
        <v>40</v>
      </c>
      <c r="L15">
        <f>IF('Sheet1 (3)'!J24="",0,"(AOC) " &amp; 'Sheet1 (3)'!J24)</f>
        <v>0</v>
      </c>
      <c r="M15">
        <f>SUM(LEN(L15))</f>
        <v>1</v>
      </c>
      <c r="N15" s="242" t="str">
        <f>IF(L15&gt;1.9," "&amp;K15&amp;" "&amp;L15,"")</f>
        <v/>
      </c>
      <c r="O15" t="s">
        <v>41</v>
      </c>
      <c r="P15">
        <f>IF('Sheet1 (3)'!J27="",0,"(AOC) " &amp; 'Sheet1 (3)'!J27)</f>
        <v>0</v>
      </c>
      <c r="Q15">
        <f>SUM(LEN(P15))</f>
        <v>1</v>
      </c>
      <c r="R15" s="242" t="str">
        <f>IF(P15&gt;1.9," "&amp;O15&amp;" "&amp;P15,"")</f>
        <v/>
      </c>
    </row>
    <row r="16" spans="2:42" x14ac:dyDescent="0.3">
      <c r="B16">
        <v>3.3</v>
      </c>
      <c r="C16" t="str">
        <f>_xlfn.TEXTJOIN(CHAR(10), TRUE, N16,R16,V16,Z16,AD16,AH16,AL16,AP16)</f>
        <v/>
      </c>
      <c r="D16">
        <f t="shared" si="2"/>
        <v>0</v>
      </c>
      <c r="E16" t="str">
        <f>'Sheet1 (3)'!J32&amp;"  "&amp;'Sheet1 (3)'!J35&amp;"  "&amp;'Sheet1 (3)'!J38&amp;"  "&amp;'Sheet1 (3)'!J41&amp;"  "&amp;'Sheet1 (3)'!J44&amp;"  "&amp;'Sheet1 (3)'!J47&amp;"  "&amp;'Sheet1 (3)'!J50&amp;"  "&amp;'Sheet1 (3)'!J53&amp;"  "</f>
        <v xml:space="preserve">                </v>
      </c>
      <c r="K16" t="s">
        <v>43</v>
      </c>
      <c r="L16">
        <f>IF('Sheet1 (3)'!J32="",0,"(AOC) " &amp; 'Sheet1 (3)'!J32)</f>
        <v>0</v>
      </c>
      <c r="M16">
        <f>SUM(LEN(L16))</f>
        <v>1</v>
      </c>
      <c r="N16" s="242" t="str">
        <f>IF(L16&gt;1.9," "&amp;K16&amp;" "&amp;L16,"")</f>
        <v/>
      </c>
      <c r="O16" t="s">
        <v>44</v>
      </c>
      <c r="P16">
        <f>IF('Sheet1 (3)'!J35="",0,"(AOC) " &amp; 'Sheet1 (3)'!J35)</f>
        <v>0</v>
      </c>
      <c r="Q16">
        <f>SUM(LEN(P16))</f>
        <v>1</v>
      </c>
      <c r="R16" s="242" t="str">
        <f>IF(P16&gt;1.9," "&amp;O16&amp;" "&amp;P16,"")</f>
        <v/>
      </c>
      <c r="S16" t="s">
        <v>45</v>
      </c>
      <c r="T16">
        <f>IF('Sheet1 (3)'!J38="",0,"(AOC) " &amp; 'Sheet1 (3)'!J38)</f>
        <v>0</v>
      </c>
      <c r="U16">
        <f>SUM(LEN(T16))</f>
        <v>1</v>
      </c>
      <c r="V16" s="242" t="str">
        <f>IF(T16&gt;1.9," "&amp;S16&amp;" "&amp;T16,"")</f>
        <v/>
      </c>
      <c r="W16" t="s">
        <v>46</v>
      </c>
      <c r="X16">
        <f>IF('Sheet1 (3)'!J41="",0,"(AOC) " &amp; 'Sheet1 (3)'!J41)</f>
        <v>0</v>
      </c>
      <c r="Y16">
        <f>SUM(LEN(X16))</f>
        <v>1</v>
      </c>
      <c r="Z16" s="242" t="str">
        <f>IF(X16&gt;1.9," "&amp;W16&amp;" "&amp;X16,"")</f>
        <v/>
      </c>
      <c r="AA16" t="s">
        <v>47</v>
      </c>
      <c r="AB16">
        <f>IF('Sheet1 (3)'!J44="",0,"(AOC) " &amp; 'Sheet1 (3)'!J44)</f>
        <v>0</v>
      </c>
      <c r="AC16">
        <f>SUM(LEN(AB16))</f>
        <v>1</v>
      </c>
      <c r="AD16" s="242" t="str">
        <f>IF(AB16&gt;1.9," "&amp;AA16&amp;" "&amp;AB16,"")</f>
        <v/>
      </c>
      <c r="AE16" t="s">
        <v>48</v>
      </c>
      <c r="AF16">
        <f>IF('Sheet1 (3)'!J47="",0,"(AOC) " &amp; 'Sheet1 (3)'!J47)</f>
        <v>0</v>
      </c>
      <c r="AG16">
        <f>SUM(LEN(AF16))</f>
        <v>1</v>
      </c>
      <c r="AH16" s="242" t="str">
        <f>IF(AF16&gt;1.9," "&amp;AE16&amp;" "&amp;AF16,"")</f>
        <v/>
      </c>
      <c r="AI16" t="s">
        <v>49</v>
      </c>
      <c r="AJ16">
        <f>IF('Sheet1 (3)'!J50="",0,"(AOC) " &amp; 'Sheet1 (3)'!J50)</f>
        <v>0</v>
      </c>
      <c r="AK16">
        <f>SUM(LEN(AJ16))</f>
        <v>1</v>
      </c>
      <c r="AL16" s="242" t="str">
        <f>IF(AJ16&gt;1.9," "&amp;AI16&amp;" "&amp;AJ16,"")</f>
        <v/>
      </c>
      <c r="AM16" t="s">
        <v>50</v>
      </c>
      <c r="AN16">
        <f>IF('Sheet1 (3)'!J53="",0,"(AOC) " &amp; 'Sheet1 (3)'!J53)</f>
        <v>0</v>
      </c>
      <c r="AO16">
        <f>SUM(LEN(AN16))</f>
        <v>1</v>
      </c>
      <c r="AP16" s="242" t="str">
        <f>IF(AN16&gt;1.9," "&amp;AM16&amp;" "&amp;AN16,"")</f>
        <v/>
      </c>
    </row>
    <row r="17" spans="1:74" x14ac:dyDescent="0.3">
      <c r="B17">
        <v>3.4</v>
      </c>
      <c r="C17" t="str">
        <f>_xlfn.TEXTJOIN(CHAR(10), TRUE, N17,R17,V17,Z17)</f>
        <v/>
      </c>
      <c r="D17">
        <f t="shared" si="2"/>
        <v>0</v>
      </c>
      <c r="E17" t="str">
        <f>'Sheet1 (3)'!J58&amp;"  "&amp;'Sheet1 (3)'!J61&amp;"  "&amp;'Sheet1 (3)'!J64&amp;"  "&amp;'Sheet1 (3)'!J67&amp;"  "</f>
        <v xml:space="preserve">        </v>
      </c>
      <c r="K17" t="s">
        <v>51</v>
      </c>
      <c r="L17">
        <f>IF('Sheet1 (3)'!J58="",0,"(AOC) " &amp; 'Sheet1 (3)'!J58)</f>
        <v>0</v>
      </c>
      <c r="M17">
        <f>SUM(LEN(L17))</f>
        <v>1</v>
      </c>
      <c r="N17" s="242" t="str">
        <f>IF(L17&gt;1.9," "&amp;K17&amp;" "&amp;L17,"")</f>
        <v/>
      </c>
      <c r="O17" t="s">
        <v>52</v>
      </c>
      <c r="P17">
        <f>IF('Sheet1 (3)'!J61="",0,"(AOC) " &amp; 'Sheet1 (3)'!J61)</f>
        <v>0</v>
      </c>
      <c r="Q17">
        <f>SUM(LEN(P17))</f>
        <v>1</v>
      </c>
      <c r="R17" s="242" t="str">
        <f>IF(P17&gt;1.9," "&amp;O17&amp;" "&amp;P17,"")</f>
        <v/>
      </c>
      <c r="S17" t="s">
        <v>53</v>
      </c>
      <c r="T17">
        <f>IF('Sheet1 (3)'!J64="",0,"(AOC) " &amp; 'Sheet1 (3)'!J64)</f>
        <v>0</v>
      </c>
      <c r="U17">
        <f>SUM(LEN(T17))</f>
        <v>1</v>
      </c>
      <c r="V17" s="242" t="str">
        <f>IF(T17&gt;1.9," "&amp;S17&amp;" "&amp;T17,"")</f>
        <v/>
      </c>
      <c r="W17" t="s">
        <v>54</v>
      </c>
      <c r="X17">
        <f>IF('Sheet1 (3)'!J67="",0,"(AOC) " &amp; 'Sheet1 (3)'!J67)</f>
        <v>0</v>
      </c>
      <c r="Y17">
        <f>SUM(LEN(X17))</f>
        <v>1</v>
      </c>
      <c r="Z17" s="242" t="str">
        <f>IF(X17&gt;1.9," "&amp;W17&amp;" "&amp;X17,"")</f>
        <v/>
      </c>
    </row>
    <row r="18" spans="1:74" x14ac:dyDescent="0.3">
      <c r="B18">
        <v>3.5</v>
      </c>
      <c r="C18" t="str">
        <f>_xlfn.TEXTJOIN(CHAR(10), TRUE, N18)</f>
        <v/>
      </c>
      <c r="D18">
        <f t="shared" si="2"/>
        <v>0</v>
      </c>
      <c r="E18" t="str">
        <f>'Sheet1 (3)'!J72&amp;"  "</f>
        <v xml:space="preserve">  </v>
      </c>
      <c r="K18" t="s">
        <v>55</v>
      </c>
      <c r="L18">
        <f>IF('Sheet1 (3)'!J72="",0,"(AOC) " &amp; 'Sheet1 (3)'!J72)</f>
        <v>0</v>
      </c>
      <c r="M18">
        <f>SUM(LEN(L18))</f>
        <v>1</v>
      </c>
      <c r="N18" s="242" t="str">
        <f>IF(L18&gt;1.9," "&amp;K18&amp;" "&amp;L18,"")</f>
        <v/>
      </c>
    </row>
    <row r="19" spans="1:74" x14ac:dyDescent="0.3">
      <c r="A19" s="4"/>
      <c r="C19" s="65"/>
      <c r="D19" s="65"/>
      <c r="E19" s="65"/>
      <c r="F19" s="65"/>
      <c r="G19" s="65"/>
      <c r="H19" s="65"/>
      <c r="I19" s="65"/>
      <c r="J19" s="65"/>
      <c r="K19" s="65"/>
      <c r="L19" s="65"/>
      <c r="M19" s="65"/>
      <c r="N19" s="65"/>
    </row>
    <row r="20" spans="1:74" x14ac:dyDescent="0.3">
      <c r="C20" s="65"/>
    </row>
    <row r="21" spans="1:74" ht="7.5" customHeight="1" x14ac:dyDescent="0.3"/>
    <row r="22" spans="1:74" x14ac:dyDescent="0.3">
      <c r="C22" t="s">
        <v>980</v>
      </c>
    </row>
    <row r="23" spans="1:74" x14ac:dyDescent="0.3">
      <c r="B23">
        <v>3.1</v>
      </c>
      <c r="C23" t="str">
        <f>_xlfn.TEXTJOIN(CHAR(10), TRUE, N23,R23,V23,Z23,AD23,AH23,AL23,AP23,AT23,AX23)</f>
        <v/>
      </c>
      <c r="D23">
        <f>SUM(LEN(C23))</f>
        <v>0</v>
      </c>
      <c r="E23" t="str">
        <f>'Sheet1 (3)'!K7&amp;"  "&amp;'Sheet1 (3)'!K10&amp;"  "&amp;'Sheet1 (3)'!K13&amp;"  "&amp;'Sheet1 (3)'!K16&amp;"  "&amp;'Sheet1 (3)'!K19&amp;"  "&amp;'Sheet1 (3)'!L7&amp;"  "&amp;'Sheet1 (3)'!L10&amp;"  "&amp;'Sheet1 (3)'!L13&amp;"  "&amp;'Sheet1 (3)'!L16&amp;"  "&amp;'Sheet1 (3)'!L19&amp;"  "</f>
        <v xml:space="preserve">                    </v>
      </c>
      <c r="K23" t="s">
        <v>34</v>
      </c>
      <c r="L23">
        <f>IF('Sheet1 (3)'!G7="AL3","(OFI) " &amp; 'Sheet1 (3)'!K7, 'Sheet1 (3)'!K7)</f>
        <v>0</v>
      </c>
      <c r="M23">
        <f>SUM(LEN(L23))</f>
        <v>1</v>
      </c>
      <c r="N23" s="242" t="str">
        <f>IF(L23&gt;1.9," "&amp;K23&amp;" "&amp;L23,"")</f>
        <v/>
      </c>
      <c r="O23" t="s">
        <v>35</v>
      </c>
      <c r="P23">
        <f>IF('Sheet1 (3)'!G10="AL3","(OFI) " &amp; 'Sheet1 (3)'!K10, 'Sheet1 (3)'!K10)</f>
        <v>0</v>
      </c>
      <c r="Q23">
        <f>SUM(LEN(P23))</f>
        <v>1</v>
      </c>
      <c r="R23" s="242" t="str">
        <f>IF(P23&gt;1.9," "&amp;O23&amp;" "&amp;P23,"")</f>
        <v/>
      </c>
      <c r="S23" t="s">
        <v>36</v>
      </c>
      <c r="T23">
        <f>IF('Sheet1 (3)'!G13="AL3","(OFI) " &amp; 'Sheet1 (3)'!K13, 'Sheet1 (3)'!K13)</f>
        <v>0</v>
      </c>
      <c r="U23">
        <f>SUM(LEN(T23))</f>
        <v>1</v>
      </c>
      <c r="V23" s="242" t="str">
        <f>IF(T23&gt;1.9," "&amp;S23&amp;" "&amp;T23,"")</f>
        <v/>
      </c>
      <c r="W23" t="s">
        <v>37</v>
      </c>
      <c r="X23">
        <f>IF('Sheet1 (3)'!G16="AL3","(OFI) " &amp; 'Sheet1 (3)'!K16, 'Sheet1 (3)'!K16)</f>
        <v>0</v>
      </c>
      <c r="Y23">
        <f>SUM(LEN(X23))</f>
        <v>1</v>
      </c>
      <c r="Z23" s="242" t="str">
        <f>IF(X23&gt;1.9," "&amp;W23&amp;" "&amp;X23,"")</f>
        <v/>
      </c>
      <c r="AA23" t="s">
        <v>38</v>
      </c>
      <c r="AB23">
        <f>IF('Sheet1 (3)'!G19="AL3","(OFI) " &amp; 'Sheet1 (3)'!K19, 'Sheet1 (3)'!K19)</f>
        <v>0</v>
      </c>
      <c r="AC23">
        <f>SUM(LEN(AB23))</f>
        <v>1</v>
      </c>
      <c r="AD23" s="242" t="str">
        <f>IF(AB23&gt;1.9," "&amp;AA23&amp;" "&amp;AB23,"")</f>
        <v/>
      </c>
      <c r="AE23" t="s">
        <v>814</v>
      </c>
      <c r="AF23">
        <f>'Sheet1 (3)'!L7</f>
        <v>0</v>
      </c>
      <c r="AG23">
        <f>SUM(LEN(AF23))</f>
        <v>1</v>
      </c>
      <c r="AH23" s="242" t="str">
        <f>IF(AF23&gt;1.9," "&amp;AE23&amp;" "&amp;AF23,"")</f>
        <v/>
      </c>
      <c r="AI23" t="s">
        <v>815</v>
      </c>
      <c r="AJ23">
        <f>'Sheet1 (3)'!L10</f>
        <v>0</v>
      </c>
      <c r="AK23">
        <f>SUM(LEN(AJ23))</f>
        <v>1</v>
      </c>
      <c r="AL23" s="242" t="str">
        <f>IF(AJ23&gt;1.9," "&amp;AI23&amp;" "&amp;AJ23,"")</f>
        <v/>
      </c>
      <c r="AM23" t="s">
        <v>816</v>
      </c>
      <c r="AN23">
        <f>'Sheet1 (3)'!L13</f>
        <v>0</v>
      </c>
      <c r="AO23">
        <f>SUM(LEN(AN23))</f>
        <v>1</v>
      </c>
      <c r="AP23" s="242" t="str">
        <f>IF(AN23&gt;1.9," "&amp;AM23&amp;" "&amp;AN23,"")</f>
        <v/>
      </c>
      <c r="AQ23" t="s">
        <v>817</v>
      </c>
      <c r="AR23">
        <f>'Sheet1 (3)'!L16</f>
        <v>0</v>
      </c>
      <c r="AS23">
        <f>SUM(LEN(AR23))</f>
        <v>1</v>
      </c>
      <c r="AT23" s="242" t="str">
        <f>IF(AR23&gt;1.9," "&amp;AQ23&amp;" "&amp;AR23,"")</f>
        <v/>
      </c>
      <c r="AU23" t="s">
        <v>818</v>
      </c>
      <c r="AV23">
        <f>'Sheet1 (3)'!L19</f>
        <v>0</v>
      </c>
      <c r="AW23">
        <f>SUM(LEN(AV23))</f>
        <v>1</v>
      </c>
      <c r="AX23" s="242" t="str">
        <f>IF(AV23&gt;1.9," "&amp;AU23&amp;" "&amp;AV23,"")</f>
        <v/>
      </c>
    </row>
    <row r="24" spans="1:74" x14ac:dyDescent="0.3">
      <c r="B24">
        <v>3.2</v>
      </c>
      <c r="C24" t="str">
        <f>_xlfn.TEXTJOIN(CHAR(10), TRUE, N24,R24,V24,Z24)</f>
        <v/>
      </c>
      <c r="D24">
        <f t="shared" ref="D24:D27" si="3">SUM(LEN(C24))</f>
        <v>0</v>
      </c>
      <c r="E24" t="str">
        <f>'Sheet1 (3)'!K24&amp;"  "&amp;'Sheet1 (3)'!K27&amp;"  "&amp;'Sheet1 (3)'!L24&amp;"  "&amp;'Sheet1 (3)'!L27&amp;"  "</f>
        <v xml:space="preserve">        </v>
      </c>
      <c r="K24" t="s">
        <v>40</v>
      </c>
      <c r="L24">
        <f>IF('Sheet1 (3)'!G24="AL3","(OFI) " &amp; 'Sheet1 (3)'!K24, 'Sheet1 (3)'!K24)</f>
        <v>0</v>
      </c>
      <c r="M24">
        <f>SUM(LEN(L24))</f>
        <v>1</v>
      </c>
      <c r="N24" s="242" t="str">
        <f>IF(L24&gt;1.9," "&amp;K24&amp;" "&amp;L24,"")</f>
        <v/>
      </c>
      <c r="O24" t="s">
        <v>41</v>
      </c>
      <c r="P24">
        <f>IF('Sheet1 (3)'!G27="AL3","(OFI) " &amp; 'Sheet1 (3)'!K27, 'Sheet1 (3)'!K27)</f>
        <v>0</v>
      </c>
      <c r="Q24">
        <f>SUM(LEN(P24))</f>
        <v>1</v>
      </c>
      <c r="R24" s="242" t="str">
        <f>IF(P24&gt;1.9," "&amp;O24&amp;" "&amp;P24,"")</f>
        <v/>
      </c>
      <c r="S24" t="s">
        <v>819</v>
      </c>
      <c r="T24">
        <f>'Sheet1 (3)'!L24</f>
        <v>0</v>
      </c>
      <c r="U24">
        <f>SUM(LEN(T24))</f>
        <v>1</v>
      </c>
      <c r="V24" s="242" t="str">
        <f>IF(T24&gt;1.9," "&amp;S24&amp;" "&amp;T24,"")</f>
        <v/>
      </c>
      <c r="W24" t="s">
        <v>820</v>
      </c>
      <c r="X24">
        <f>'Sheet1 (3)'!L27</f>
        <v>0</v>
      </c>
      <c r="Y24">
        <f>SUM(LEN(X24))</f>
        <v>1</v>
      </c>
      <c r="Z24" s="242" t="str">
        <f>IF(X24&gt;1.9," "&amp;W24&amp;" "&amp;X24,"")</f>
        <v/>
      </c>
    </row>
    <row r="25" spans="1:74" x14ac:dyDescent="0.3">
      <c r="B25">
        <v>3.3</v>
      </c>
      <c r="C25" t="str">
        <f>_xlfn.TEXTJOIN(CHAR(10), TRUE, N25,R25,V25,Z25,AD25,AH25,AL25,AP25,AT25,AX25,BB25,BF25,BJ25,BN25,BR25,BV25)</f>
        <v/>
      </c>
      <c r="D25">
        <f t="shared" si="3"/>
        <v>0</v>
      </c>
      <c r="E25" t="str">
        <f>'Sheet1 (3)'!K32&amp;"  "&amp;'Sheet1 (3)'!K35&amp;"  "&amp;'Sheet1 (3)'!K38&amp;"  "&amp;'Sheet1 (3)'!K41&amp;"  "&amp;'Sheet1 (3)'!K44&amp;"  "&amp;'Sheet1 (3)'!K47&amp;"  "&amp;'Sheet1 (3)'!K50&amp;"  "&amp;'Sheet1 (3)'!K53&amp;"  "&amp;'Sheet1 (3)'!L32&amp;"  "&amp;'Sheet1 (3)'!L35&amp;"  "&amp;'Sheet1 (3)'!L38&amp;"  "&amp;'Sheet1 (3)'!L41&amp;"  "&amp;'Sheet1 (3)'!L44&amp;"  "&amp;'Sheet1 (3)'!L47&amp;"  "&amp;'Sheet1 (3)'!L50&amp;"  "&amp;'Sheet1 (3)'!L53&amp;"  "</f>
        <v xml:space="preserve">                                </v>
      </c>
      <c r="K25" t="s">
        <v>43</v>
      </c>
      <c r="L25">
        <f>IF('Sheet1 (3)'!G32="AL3","(OFI) " &amp; 'Sheet1 (3)'!K32, 'Sheet1 (3)'!K32)</f>
        <v>0</v>
      </c>
      <c r="M25">
        <f>SUM(LEN(L25))</f>
        <v>1</v>
      </c>
      <c r="N25" s="242" t="str">
        <f>IF(L25&gt;1.9," "&amp;K25&amp;" "&amp;L25,"")</f>
        <v/>
      </c>
      <c r="O25" t="s">
        <v>44</v>
      </c>
      <c r="P25">
        <f>IF('Sheet1 (3)'!G35="AL3","(OFI) " &amp; 'Sheet1 (3)'!K35, 'Sheet1 (3)'!K35)</f>
        <v>0</v>
      </c>
      <c r="Q25">
        <f>SUM(LEN(P25))</f>
        <v>1</v>
      </c>
      <c r="R25" s="242" t="str">
        <f>IF(P25&gt;1.9," "&amp;O25&amp;" "&amp;P25,"")</f>
        <v/>
      </c>
      <c r="S25" t="s">
        <v>45</v>
      </c>
      <c r="T25">
        <f>IF('Sheet1 (3)'!G38="AL3","(OFI) " &amp; 'Sheet1 (3)'!K38, 'Sheet1 (3)'!K38)</f>
        <v>0</v>
      </c>
      <c r="U25">
        <f>SUM(LEN(T25))</f>
        <v>1</v>
      </c>
      <c r="V25" s="242" t="str">
        <f>IF(T25&gt;1.9," "&amp;S25&amp;" "&amp;T25,"")</f>
        <v/>
      </c>
      <c r="W25" t="s">
        <v>46</v>
      </c>
      <c r="X25">
        <f>IF('Sheet1 (3)'!G41="AL3","(OFI) " &amp; 'Sheet1 (3)'!K41, 'Sheet1 (3)'!K41)</f>
        <v>0</v>
      </c>
      <c r="Y25">
        <f>SUM(LEN(X25))</f>
        <v>1</v>
      </c>
      <c r="Z25" s="242" t="str">
        <f>IF(X25&gt;1.9," "&amp;W25&amp;" "&amp;X25,"")</f>
        <v/>
      </c>
      <c r="AA25" t="s">
        <v>47</v>
      </c>
      <c r="AB25">
        <f>IF('Sheet1 (3)'!G44="AL3","(OFI) " &amp; 'Sheet1 (3)'!K44, 'Sheet1 (3)'!K44)</f>
        <v>0</v>
      </c>
      <c r="AC25">
        <f>SUM(LEN(AB25))</f>
        <v>1</v>
      </c>
      <c r="AD25" s="242" t="str">
        <f>IF(AB25&gt;1.9," "&amp;AA25&amp;" "&amp;AB25,"")</f>
        <v/>
      </c>
      <c r="AE25" t="s">
        <v>48</v>
      </c>
      <c r="AF25">
        <f>IF('Sheet1 (3)'!G47="AL3","(OFI) " &amp; 'Sheet1 (3)'!K47, 'Sheet1 (3)'!K47)</f>
        <v>0</v>
      </c>
      <c r="AG25">
        <f>SUM(LEN(AF25))</f>
        <v>1</v>
      </c>
      <c r="AH25" s="242" t="str">
        <f>IF(AF25&gt;1.9," "&amp;AE25&amp;" "&amp;AF25,"")</f>
        <v/>
      </c>
      <c r="AI25" t="s">
        <v>49</v>
      </c>
      <c r="AJ25">
        <f>IF('Sheet1 (3)'!G50="AL3","(OFI) " &amp; 'Sheet1 (3)'!K50, 'Sheet1 (3)'!K50)</f>
        <v>0</v>
      </c>
      <c r="AK25">
        <f>SUM(LEN(AJ25))</f>
        <v>1</v>
      </c>
      <c r="AL25" s="242" t="str">
        <f>IF(AJ25&gt;1.9," "&amp;AI25&amp;" "&amp;AJ25,"")</f>
        <v/>
      </c>
      <c r="AM25" t="s">
        <v>50</v>
      </c>
      <c r="AN25">
        <f>IF('Sheet1 (3)'!G53="AL3","(OFI) " &amp; 'Sheet1 (3)'!K53, 'Sheet1 (3)'!K53)</f>
        <v>0</v>
      </c>
      <c r="AO25">
        <f>SUM(LEN(AN25))</f>
        <v>1</v>
      </c>
      <c r="AP25" s="242" t="str">
        <f>IF(AN25&gt;1.9," "&amp;AM25&amp;" "&amp;AN25,"")</f>
        <v/>
      </c>
      <c r="AQ25" t="s">
        <v>821</v>
      </c>
      <c r="AR25">
        <f>'Sheet1 (3)'!L32</f>
        <v>0</v>
      </c>
      <c r="AS25">
        <f>SUM(LEN(AR25))</f>
        <v>1</v>
      </c>
      <c r="AT25" s="242" t="str">
        <f>IF(AR25&gt;1.9," "&amp;AQ25&amp;" "&amp;AR25,"")</f>
        <v/>
      </c>
      <c r="AU25" t="s">
        <v>822</v>
      </c>
      <c r="AV25">
        <f>'Sheet1 (3)'!L35</f>
        <v>0</v>
      </c>
      <c r="AW25">
        <f>SUM(LEN(AV25))</f>
        <v>1</v>
      </c>
      <c r="AX25" s="242" t="str">
        <f>IF(AV25&gt;1.9," "&amp;AU25&amp;" "&amp;AV25,"")</f>
        <v/>
      </c>
      <c r="AY25" t="s">
        <v>823</v>
      </c>
      <c r="AZ25">
        <f>'Sheet1 (3)'!L38</f>
        <v>0</v>
      </c>
      <c r="BA25">
        <f>SUM(LEN(AZ25))</f>
        <v>1</v>
      </c>
      <c r="BB25" s="242" t="str">
        <f>IF(AZ25&gt;1.9," "&amp;AY25&amp;" "&amp;AZ25,"")</f>
        <v/>
      </c>
      <c r="BC25" t="s">
        <v>824</v>
      </c>
      <c r="BD25">
        <f>'Sheet1 (3)'!L41</f>
        <v>0</v>
      </c>
      <c r="BE25">
        <f>SUM(LEN(BD25))</f>
        <v>1</v>
      </c>
      <c r="BF25" s="242" t="str">
        <f>IF(BD25&gt;1.9," "&amp;BC25&amp;" "&amp;BD25,"")</f>
        <v/>
      </c>
      <c r="BG25" t="s">
        <v>825</v>
      </c>
      <c r="BH25">
        <f>'Sheet1 (3)'!L44</f>
        <v>0</v>
      </c>
      <c r="BI25">
        <f>SUM(LEN(BH25))</f>
        <v>1</v>
      </c>
      <c r="BJ25" s="242" t="str">
        <f>IF(BH25&gt;1.9," "&amp;BG25&amp;" "&amp;BH25,"")</f>
        <v/>
      </c>
      <c r="BK25" t="s">
        <v>826</v>
      </c>
      <c r="BL25">
        <f>'Sheet1 (3)'!L47</f>
        <v>0</v>
      </c>
      <c r="BM25">
        <f>SUM(LEN(BL25))</f>
        <v>1</v>
      </c>
      <c r="BN25" s="242" t="str">
        <f>IF(BL25&gt;1.9," "&amp;BK25&amp;" "&amp;BL25,"")</f>
        <v/>
      </c>
      <c r="BO25" t="s">
        <v>827</v>
      </c>
      <c r="BP25">
        <f>'Sheet1 (3)'!L50</f>
        <v>0</v>
      </c>
      <c r="BQ25">
        <f>SUM(LEN(BP25))</f>
        <v>1</v>
      </c>
      <c r="BR25" s="242" t="str">
        <f>IF(BP25&gt;1.9," "&amp;BO25&amp;" "&amp;BP25,"")</f>
        <v/>
      </c>
      <c r="BS25" t="s">
        <v>828</v>
      </c>
      <c r="BT25">
        <f>'Sheet1 (3)'!L53</f>
        <v>0</v>
      </c>
      <c r="BU25">
        <f>SUM(LEN(BT25))</f>
        <v>1</v>
      </c>
      <c r="BV25" s="242" t="str">
        <f>IF(BT25&gt;1.9," "&amp;BS25&amp;" "&amp;BT25,"")</f>
        <v/>
      </c>
    </row>
    <row r="26" spans="1:74" x14ac:dyDescent="0.3">
      <c r="B26">
        <v>3.4</v>
      </c>
      <c r="C26" t="str">
        <f>_xlfn.TEXTJOIN(CHAR(10), TRUE, N26,R26,V26,Z26,AD26,AH26,AL26,AP26)</f>
        <v/>
      </c>
      <c r="D26">
        <f t="shared" si="3"/>
        <v>0</v>
      </c>
      <c r="E26" t="str">
        <f>'Sheet1 (3)'!K58&amp;"  "&amp;'Sheet1 (3)'!K61&amp;"  "&amp;'Sheet1 (3)'!K64&amp;"  "&amp;'Sheet1 (3)'!K67&amp;"  "&amp;'Sheet1 (3)'!L58&amp;"  "&amp;'Sheet1 (3)'!L61&amp;"  "&amp;'Sheet1 (3)'!L64&amp;"  "&amp;'Sheet1 (3)'!L67&amp;"  "</f>
        <v xml:space="preserve">                </v>
      </c>
      <c r="K26" t="s">
        <v>51</v>
      </c>
      <c r="L26">
        <f>IF('Sheet1 (3)'!G58="AL3","(OFI) " &amp; 'Sheet1 (3)'!K58, 'Sheet1 (3)'!K58)</f>
        <v>0</v>
      </c>
      <c r="M26">
        <f>SUM(LEN(L26))</f>
        <v>1</v>
      </c>
      <c r="N26" s="242" t="str">
        <f>IF(L26&gt;1.9," "&amp;K26&amp;" "&amp;L26,"")</f>
        <v/>
      </c>
      <c r="O26" t="s">
        <v>52</v>
      </c>
      <c r="P26">
        <f>IF('Sheet1 (3)'!G61="AL3","(OFI) " &amp; 'Sheet1 (3)'!K61, 'Sheet1 (3)'!K61)</f>
        <v>0</v>
      </c>
      <c r="Q26">
        <f>SUM(LEN(P26))</f>
        <v>1</v>
      </c>
      <c r="R26" s="242" t="str">
        <f>IF(P26&gt;1.9," "&amp;O26&amp;" "&amp;P26,"")</f>
        <v/>
      </c>
      <c r="S26" t="s">
        <v>53</v>
      </c>
      <c r="T26">
        <f>IF('Sheet1 (3)'!G64="AL3","(OFI) " &amp; 'Sheet1 (3)'!K64, 'Sheet1 (3)'!K64)</f>
        <v>0</v>
      </c>
      <c r="U26">
        <f>SUM(LEN(T26))</f>
        <v>1</v>
      </c>
      <c r="V26" s="242" t="str">
        <f>IF(T26&gt;1.9," "&amp;S26&amp;" "&amp;T26,"")</f>
        <v/>
      </c>
      <c r="W26" t="s">
        <v>54</v>
      </c>
      <c r="X26">
        <f>IF('Sheet1 (3)'!G67="AL3","(OFI) " &amp; 'Sheet1 (3)'!K67, 'Sheet1 (3)'!K67)</f>
        <v>0</v>
      </c>
      <c r="Y26">
        <f>SUM(LEN(X26))</f>
        <v>1</v>
      </c>
      <c r="Z26" s="242" t="str">
        <f>IF(X26&gt;1.9," "&amp;W26&amp;" "&amp;X26,"")</f>
        <v/>
      </c>
      <c r="AA26" t="s">
        <v>829</v>
      </c>
      <c r="AB26">
        <f>'Sheet1 (3)'!L58</f>
        <v>0</v>
      </c>
      <c r="AC26">
        <f>SUM(LEN(AB26))</f>
        <v>1</v>
      </c>
      <c r="AD26" s="242" t="str">
        <f>IF(AB26&gt;1.9," "&amp;AA26&amp;" "&amp;AB26,"")</f>
        <v/>
      </c>
      <c r="AE26" t="s">
        <v>830</v>
      </c>
      <c r="AF26">
        <f>'Sheet1 (3)'!L61</f>
        <v>0</v>
      </c>
      <c r="AG26">
        <f>SUM(LEN(AF26))</f>
        <v>1</v>
      </c>
      <c r="AH26" s="242" t="str">
        <f>IF(AF26&gt;1.9," "&amp;AE26&amp;" "&amp;AF26,"")</f>
        <v/>
      </c>
      <c r="AI26" t="s">
        <v>831</v>
      </c>
      <c r="AJ26">
        <f>'Sheet1 (3)'!L64</f>
        <v>0</v>
      </c>
      <c r="AK26">
        <f>SUM(LEN(AJ26))</f>
        <v>1</v>
      </c>
      <c r="AL26" s="242" t="str">
        <f>IF(AJ26&gt;1.9," "&amp;AI26&amp;" "&amp;AJ26,"")</f>
        <v/>
      </c>
      <c r="AM26" t="s">
        <v>832</v>
      </c>
      <c r="AN26">
        <f>'Sheet1 (3)'!L67</f>
        <v>0</v>
      </c>
      <c r="AO26">
        <f>SUM(LEN(AN26))</f>
        <v>1</v>
      </c>
      <c r="AP26" s="242" t="str">
        <f>IF(AN26&gt;1.9," "&amp;AM26&amp;" "&amp;AN26,"")</f>
        <v/>
      </c>
    </row>
    <row r="27" spans="1:74" x14ac:dyDescent="0.3">
      <c r="B27">
        <v>3.5</v>
      </c>
      <c r="C27" t="str">
        <f>_xlfn.TEXTJOIN(CHAR(10), TRUE, N27,R27)</f>
        <v/>
      </c>
      <c r="D27">
        <f t="shared" si="3"/>
        <v>0</v>
      </c>
      <c r="E27" t="str">
        <f>'Sheet1 (3)'!K72&amp;"  "&amp;'Sheet1 (3)'!L72&amp;"  "</f>
        <v xml:space="preserve">    </v>
      </c>
      <c r="K27" t="s">
        <v>55</v>
      </c>
      <c r="L27">
        <f>IF('Sheet1 (3)'!G72="AL3","(OFI) " &amp; 'Sheet1 (3)'!K72, 'Sheet1 (3)'!K72)</f>
        <v>0</v>
      </c>
      <c r="M27">
        <f>SUM(LEN(L27))</f>
        <v>1</v>
      </c>
      <c r="N27" s="242" t="str">
        <f>IF(L27&gt;1.9," "&amp;K27&amp;" "&amp;L27,"")</f>
        <v/>
      </c>
      <c r="O27" t="s">
        <v>833</v>
      </c>
      <c r="P27">
        <f>'Sheet1 (3)'!L72</f>
        <v>0</v>
      </c>
      <c r="Q27">
        <f>SUM(LEN(P27))</f>
        <v>1</v>
      </c>
      <c r="R27" s="242" t="str">
        <f>IF(P27&gt;1.9," "&amp;O27&amp;" "&amp;P27,"")</f>
        <v/>
      </c>
    </row>
    <row r="28" spans="1:74" x14ac:dyDescent="0.3">
      <c r="C28" s="65"/>
      <c r="D28" s="65"/>
      <c r="E28" s="65"/>
      <c r="F28" s="65"/>
      <c r="G28" s="65"/>
      <c r="H28" s="65"/>
      <c r="I28" s="65"/>
      <c r="J28" s="65"/>
      <c r="K28" s="65"/>
      <c r="L28" s="65"/>
      <c r="M28" s="65"/>
      <c r="N28" s="65"/>
    </row>
    <row r="29" spans="1:74" x14ac:dyDescent="0.3">
      <c r="C29" s="65"/>
    </row>
  </sheetData>
  <sheetProtection selectLockedCells="1" selectUnlockedCells="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B3:BV29"/>
  <sheetViews>
    <sheetView showGridLines="0" topLeftCell="A3" zoomScale="90" zoomScaleNormal="90" workbookViewId="0">
      <selection activeCell="C23" sqref="C23"/>
    </sheetView>
  </sheetViews>
  <sheetFormatPr defaultRowHeight="14.4" x14ac:dyDescent="0.3"/>
  <sheetData>
    <row r="3" spans="2:42" x14ac:dyDescent="0.3">
      <c r="B3" t="s">
        <v>402</v>
      </c>
      <c r="C3" t="s">
        <v>391</v>
      </c>
    </row>
    <row r="5" spans="2:42" x14ac:dyDescent="0.3">
      <c r="C5" t="s">
        <v>584</v>
      </c>
    </row>
    <row r="6" spans="2:42" x14ac:dyDescent="0.3">
      <c r="B6">
        <v>4.0999999999999996</v>
      </c>
      <c r="C6" t="str">
        <f>_xlfn.TEXTJOIN(CHAR(10), TRUE, N6,R6,V6,Z6,AD6,AH6,AL6,AP6)</f>
        <v/>
      </c>
      <c r="D6">
        <f>SUM(LEN(C6))</f>
        <v>0</v>
      </c>
      <c r="E6" t="str">
        <f>'Sheet1 (4)'!I7&amp;"  "&amp;'Sheet1 (4)'!I10&amp;"  "&amp;'Sheet1 (4)'!I13&amp;"  "&amp;'Sheet1 (4)'!I16&amp;"  "&amp;'Sheet1 (4)'!I19&amp;"  "&amp;'Sheet1 (4)'!I22&amp;"  "&amp;'Sheet1 (4)'!I25&amp;"  "&amp;'Sheet1 (4)'!I28&amp;"  "</f>
        <v xml:space="preserve">                </v>
      </c>
      <c r="K6" t="s">
        <v>57</v>
      </c>
      <c r="L6">
        <f>'Sheet1 (4)'!I7</f>
        <v>0</v>
      </c>
      <c r="M6">
        <f>SUM(LEN(L6))</f>
        <v>1</v>
      </c>
      <c r="N6" s="242" t="str">
        <f>IF(L6&gt;4.9," "&amp;K6&amp;" "&amp;L6,"")</f>
        <v/>
      </c>
      <c r="O6" t="s">
        <v>58</v>
      </c>
      <c r="P6">
        <f>'Sheet1 (4)'!I10</f>
        <v>0</v>
      </c>
      <c r="Q6">
        <f>SUM(LEN(P6))</f>
        <v>1</v>
      </c>
      <c r="R6" s="242" t="str">
        <f>IF(P6&gt;4.9," "&amp;O6&amp;" "&amp;P6,"")</f>
        <v/>
      </c>
      <c r="S6" t="s">
        <v>59</v>
      </c>
      <c r="T6">
        <f>'Sheet1 (4)'!I13</f>
        <v>0</v>
      </c>
      <c r="U6">
        <f>SUM(LEN(T6))</f>
        <v>1</v>
      </c>
      <c r="V6" s="242" t="str">
        <f>IF(T6&gt;4.9," "&amp;S6&amp;" "&amp;T6,"")</f>
        <v/>
      </c>
      <c r="W6" t="s">
        <v>60</v>
      </c>
      <c r="X6">
        <f>'Sheet1 (4)'!I16</f>
        <v>0</v>
      </c>
      <c r="Y6">
        <f>SUM(LEN(X6))</f>
        <v>1</v>
      </c>
      <c r="Z6" s="242" t="str">
        <f>IF(X6&gt;4.9," "&amp;W6&amp;" "&amp;X6,"")</f>
        <v/>
      </c>
      <c r="AA6" t="s">
        <v>61</v>
      </c>
      <c r="AB6">
        <f>'Sheet1 (4)'!I19</f>
        <v>0</v>
      </c>
      <c r="AC6">
        <f>SUM(LEN(AB6))</f>
        <v>1</v>
      </c>
      <c r="AD6" s="242" t="str">
        <f>IF(AB6&gt;4.9," "&amp;AA6&amp;" "&amp;AB6,"")</f>
        <v/>
      </c>
      <c r="AE6" t="s">
        <v>62</v>
      </c>
      <c r="AF6">
        <f>'Sheet1 (4)'!I22</f>
        <v>0</v>
      </c>
      <c r="AG6">
        <f>SUM(LEN(AF6))</f>
        <v>1</v>
      </c>
      <c r="AH6" s="242" t="str">
        <f>IF(AF6&gt;4.9," "&amp;AE6&amp;" "&amp;AF6,"")</f>
        <v/>
      </c>
      <c r="AI6" t="s">
        <v>63</v>
      </c>
      <c r="AJ6">
        <f>'Sheet1 (4)'!I25</f>
        <v>0</v>
      </c>
      <c r="AK6">
        <f>SUM(LEN(AJ6))</f>
        <v>1</v>
      </c>
      <c r="AL6" s="242" t="str">
        <f>IF(AJ6&gt;4.9," "&amp;AI6&amp;" "&amp;AJ6,"")</f>
        <v/>
      </c>
      <c r="AM6" t="s">
        <v>64</v>
      </c>
      <c r="AN6">
        <f>'Sheet1 (4)'!I28</f>
        <v>0</v>
      </c>
      <c r="AO6">
        <f>SUM(LEN(AN6))</f>
        <v>1</v>
      </c>
      <c r="AP6" s="242" t="str">
        <f>IF(AN6&gt;4.9," "&amp;AM6&amp;" "&amp;AN6,"")</f>
        <v/>
      </c>
    </row>
    <row r="7" spans="2:42" x14ac:dyDescent="0.3">
      <c r="B7">
        <v>4.2</v>
      </c>
      <c r="C7" t="str">
        <f>_xlfn.TEXTJOIN(CHAR(10), TRUE, N7,R7,V7,Z7,AD7,AH7,AL7)</f>
        <v/>
      </c>
      <c r="D7">
        <f t="shared" ref="D7" si="0">SUM(LEN(C7))</f>
        <v>0</v>
      </c>
      <c r="E7" t="str">
        <f>'Sheet1 (4)'!I33&amp;"  "&amp;'Sheet1 (4)'!I36&amp;"  "&amp;'Sheet1 (4)'!I39&amp;"  "&amp;'Sheet1 (4)'!I42&amp;"  "&amp;'Sheet1 (4)'!I45&amp;"  "&amp;'Sheet1 (4)'!I48&amp;"  "&amp;'Sheet1 (4)'!I51&amp;"  "</f>
        <v xml:space="preserve">              </v>
      </c>
      <c r="K7" t="s">
        <v>66</v>
      </c>
      <c r="L7">
        <f>'Sheet1 (4)'!I33</f>
        <v>0</v>
      </c>
      <c r="M7">
        <f>SUM(LEN(L7))</f>
        <v>1</v>
      </c>
      <c r="N7" s="242" t="str">
        <f>IF(L7&gt;4.9," "&amp;K7&amp;" "&amp;L7,"")</f>
        <v/>
      </c>
      <c r="O7" t="s">
        <v>65</v>
      </c>
      <c r="P7">
        <f>'Sheet1 (4)'!I36</f>
        <v>0</v>
      </c>
      <c r="Q7">
        <f>SUM(LEN(P7))</f>
        <v>1</v>
      </c>
      <c r="R7" s="242" t="str">
        <f>IF(P7&gt;4.9," "&amp;O7&amp;" "&amp;P7,"")</f>
        <v/>
      </c>
      <c r="S7" t="s">
        <v>67</v>
      </c>
      <c r="T7">
        <f>'Sheet1 (4)'!I39</f>
        <v>0</v>
      </c>
      <c r="U7">
        <f>SUM(LEN(T7))</f>
        <v>1</v>
      </c>
      <c r="V7" s="242" t="str">
        <f>IF(T7&gt;4.9," "&amp;S7&amp;" "&amp;T7,"")</f>
        <v/>
      </c>
      <c r="W7" t="s">
        <v>68</v>
      </c>
      <c r="X7">
        <f>'Sheet1 (4)'!I42</f>
        <v>0</v>
      </c>
      <c r="Y7">
        <f>SUM(LEN(X7))</f>
        <v>1</v>
      </c>
      <c r="Z7" s="242" t="str">
        <f>IF(X7&gt;4.9," "&amp;W7&amp;" "&amp;X7,"")</f>
        <v/>
      </c>
      <c r="AA7" t="s">
        <v>69</v>
      </c>
      <c r="AB7">
        <f>'Sheet1 (4)'!I45</f>
        <v>0</v>
      </c>
      <c r="AC7">
        <f>SUM(LEN(AB7))</f>
        <v>1</v>
      </c>
      <c r="AD7" s="242" t="str">
        <f>IF(AB7&gt;4.9," "&amp;AA7&amp;" "&amp;AB7,"")</f>
        <v/>
      </c>
      <c r="AE7" t="s">
        <v>70</v>
      </c>
      <c r="AF7">
        <f>'Sheet1 (4)'!I48</f>
        <v>0</v>
      </c>
      <c r="AG7">
        <f>SUM(LEN(AF7))</f>
        <v>1</v>
      </c>
      <c r="AH7" s="242" t="str">
        <f>IF(AF7&gt;4.9," "&amp;AE7&amp;" "&amp;AF7,"")</f>
        <v/>
      </c>
      <c r="AI7" t="s">
        <v>149</v>
      </c>
      <c r="AJ7">
        <f>'Sheet1 (4)'!I51</f>
        <v>0</v>
      </c>
      <c r="AK7">
        <f>SUM(LEN(AJ7))</f>
        <v>1</v>
      </c>
      <c r="AL7" s="242" t="str">
        <f>IF(AJ7&gt;4.9," "&amp;AI7&amp;" "&amp;AJ7,"")</f>
        <v/>
      </c>
    </row>
    <row r="8" spans="2:42" x14ac:dyDescent="0.3">
      <c r="C8" s="65"/>
      <c r="D8" s="65"/>
      <c r="E8" s="65"/>
      <c r="F8" s="65"/>
      <c r="G8" s="65"/>
      <c r="H8" s="65"/>
      <c r="I8" s="65"/>
      <c r="J8" s="65"/>
      <c r="K8" s="65"/>
      <c r="L8" s="65"/>
      <c r="M8" s="65"/>
      <c r="N8" s="65"/>
    </row>
    <row r="9" spans="2:42" x14ac:dyDescent="0.3">
      <c r="C9" s="65"/>
      <c r="D9" s="65"/>
      <c r="E9" s="65"/>
      <c r="F9" s="65"/>
      <c r="G9" s="65"/>
      <c r="H9" s="65"/>
      <c r="I9" s="65"/>
      <c r="J9" s="65"/>
      <c r="K9" s="65"/>
      <c r="L9" s="65"/>
      <c r="M9" s="65"/>
      <c r="N9" s="65"/>
    </row>
    <row r="10" spans="2:42" x14ac:dyDescent="0.3">
      <c r="C10" s="65"/>
      <c r="D10" s="65"/>
      <c r="E10" s="65"/>
      <c r="F10" s="65"/>
      <c r="G10" s="65"/>
      <c r="H10" s="65"/>
      <c r="I10" s="65"/>
      <c r="J10" s="65"/>
      <c r="K10" s="65"/>
      <c r="L10" s="65"/>
      <c r="M10" s="65"/>
      <c r="N10" s="65"/>
    </row>
    <row r="11" spans="2:42" x14ac:dyDescent="0.3">
      <c r="C11" s="65"/>
      <c r="D11" s="65"/>
      <c r="E11" s="65"/>
      <c r="F11" s="65"/>
      <c r="G11" s="65"/>
      <c r="H11" s="65"/>
      <c r="I11" s="65"/>
      <c r="J11" s="65"/>
      <c r="K11" s="65"/>
      <c r="L11" s="65"/>
      <c r="M11" s="65"/>
      <c r="N11" s="65"/>
    </row>
    <row r="12" spans="2:42" ht="7.5" customHeight="1" x14ac:dyDescent="0.3"/>
    <row r="13" spans="2:42" x14ac:dyDescent="0.3">
      <c r="C13" t="s">
        <v>887</v>
      </c>
    </row>
    <row r="14" spans="2:42" x14ac:dyDescent="0.3">
      <c r="B14">
        <v>4.0999999999999996</v>
      </c>
      <c r="C14" t="str">
        <f>_xlfn.TEXTJOIN(CHAR(10), TRUE, N14,R14,V14,Z14,AD14,AH14,AL14,AP14)</f>
        <v/>
      </c>
      <c r="D14">
        <f>SUM(LEN(C14))</f>
        <v>0</v>
      </c>
      <c r="E14" t="str">
        <f>'Sheet1 (4)'!J7&amp;"  "&amp;'Sheet1 (4)'!J10&amp;"  "&amp;'Sheet1 (4)'!J13&amp;"  "&amp;'Sheet1 (4)'!J16&amp;"  "&amp;'Sheet1 (4)'!J19&amp;"  "&amp;'Sheet1 (4)'!J22&amp;"  "&amp;'Sheet1 (4)'!J25&amp;"  "&amp;'Sheet1 (4)'!J28&amp;"  "</f>
        <v xml:space="preserve">                </v>
      </c>
      <c r="K14" t="s">
        <v>57</v>
      </c>
      <c r="L14">
        <f>IF('Sheet1 (4)'!J7="",0,"(AOC) " &amp; 'Sheet1 (4)'!J7)</f>
        <v>0</v>
      </c>
      <c r="M14">
        <f>SUM(LEN(L14))</f>
        <v>1</v>
      </c>
      <c r="N14" s="242" t="str">
        <f>IF(L14&gt;4.9," "&amp;K14&amp;" "&amp;L14,"")</f>
        <v/>
      </c>
      <c r="O14" t="s">
        <v>58</v>
      </c>
      <c r="P14">
        <f>IF('Sheet1 (4)'!J10="",0,"(AOC) " &amp; 'Sheet1 (4)'!J10)</f>
        <v>0</v>
      </c>
      <c r="Q14">
        <f>SUM(LEN(P14))</f>
        <v>1</v>
      </c>
      <c r="R14" s="242" t="str">
        <f>IF(P14&gt;4.9," "&amp;O14&amp;" "&amp;P14,"")</f>
        <v/>
      </c>
      <c r="S14" t="s">
        <v>59</v>
      </c>
      <c r="T14">
        <f>IF('Sheet1 (4)'!J13="",0,"(AOC) " &amp; 'Sheet1 (4)'!J13)</f>
        <v>0</v>
      </c>
      <c r="U14">
        <f>SUM(LEN(T14))</f>
        <v>1</v>
      </c>
      <c r="V14" s="242" t="str">
        <f>IF(T14&gt;4.9," "&amp;S14&amp;" "&amp;T14,"")</f>
        <v/>
      </c>
      <c r="W14" t="s">
        <v>60</v>
      </c>
      <c r="X14">
        <f>IF('Sheet1 (4)'!J16="",0,"(AOC) " &amp; 'Sheet1 (4)'!J16)</f>
        <v>0</v>
      </c>
      <c r="Y14">
        <f>SUM(LEN(X14))</f>
        <v>1</v>
      </c>
      <c r="Z14" s="242" t="str">
        <f>IF(X14&gt;4.9," "&amp;W14&amp;" "&amp;X14,"")</f>
        <v/>
      </c>
      <c r="AA14" t="s">
        <v>61</v>
      </c>
      <c r="AB14">
        <f>IF('Sheet1 (4)'!J19="",0,"(AOC) " &amp; 'Sheet1 (4)'!J19)</f>
        <v>0</v>
      </c>
      <c r="AC14">
        <f>SUM(LEN(AB14))</f>
        <v>1</v>
      </c>
      <c r="AD14" s="242" t="str">
        <f>IF(AB14&gt;4.9," "&amp;AA14&amp;" "&amp;AB14,"")</f>
        <v/>
      </c>
      <c r="AE14" t="s">
        <v>62</v>
      </c>
      <c r="AF14">
        <f>IF('Sheet1 (4)'!J22="",0,"(AOC) " &amp; 'Sheet1 (4)'!J22)</f>
        <v>0</v>
      </c>
      <c r="AG14">
        <f>SUM(LEN(AF14))</f>
        <v>1</v>
      </c>
      <c r="AH14" s="242" t="str">
        <f>IF(AF14&gt;4.9," "&amp;AE14&amp;" "&amp;AF14,"")</f>
        <v/>
      </c>
      <c r="AI14" t="s">
        <v>63</v>
      </c>
      <c r="AJ14">
        <f>IF('Sheet1 (4)'!J25="",0,"(AOC) " &amp; 'Sheet1 (4)'!J25)</f>
        <v>0</v>
      </c>
      <c r="AK14">
        <f>SUM(LEN(AJ14))</f>
        <v>1</v>
      </c>
      <c r="AL14" s="242" t="str">
        <f>IF(AJ14&gt;4.9," "&amp;AI14&amp;" "&amp;AJ14,"")</f>
        <v/>
      </c>
      <c r="AM14" t="s">
        <v>64</v>
      </c>
      <c r="AN14">
        <f>IF('Sheet1 (4)'!J28="",0,"(AOC) " &amp; 'Sheet1 (4)'!J28)</f>
        <v>0</v>
      </c>
      <c r="AO14">
        <f>SUM(LEN(AN14))</f>
        <v>1</v>
      </c>
      <c r="AP14" s="242" t="str">
        <f>IF(AN14&gt;4.9," "&amp;AM14&amp;" "&amp;AN14,"")</f>
        <v/>
      </c>
    </row>
    <row r="15" spans="2:42" x14ac:dyDescent="0.3">
      <c r="B15">
        <v>4.2</v>
      </c>
      <c r="C15" t="str">
        <f>_xlfn.TEXTJOIN(CHAR(10), TRUE, N15,R15,V15,Z15,AD15,AH15,AL15)</f>
        <v/>
      </c>
      <c r="D15">
        <f t="shared" ref="D15" si="1">SUM(LEN(C15))</f>
        <v>0</v>
      </c>
      <c r="E15" t="str">
        <f>'Sheet1 (4)'!J33&amp;"  "&amp;'Sheet1 (4)'!J36&amp;"  "&amp;'Sheet1 (4)'!J39&amp;"  "&amp;'Sheet1 (4)'!J42&amp;"  "&amp;'Sheet1 (4)'!J45&amp;"  "&amp;'Sheet1 (4)'!J48&amp;"  "&amp;'Sheet1 (4)'!J51&amp;"  "</f>
        <v xml:space="preserve">              </v>
      </c>
      <c r="K15" t="s">
        <v>66</v>
      </c>
      <c r="L15">
        <f>IF('Sheet1 (4)'!J33="",0,"(AOC) " &amp; 'Sheet1 (4)'!J33)</f>
        <v>0</v>
      </c>
      <c r="M15">
        <f>SUM(LEN(L15))</f>
        <v>1</v>
      </c>
      <c r="N15" s="242" t="str">
        <f>IF(L15&gt;4.9," "&amp;K15&amp;" "&amp;L15,"")</f>
        <v/>
      </c>
      <c r="O15" t="s">
        <v>65</v>
      </c>
      <c r="P15">
        <f>IF('Sheet1 (4)'!J36="",0,"(AOC) " &amp; 'Sheet1 (4)'!J36)</f>
        <v>0</v>
      </c>
      <c r="Q15">
        <f>SUM(LEN(P15))</f>
        <v>1</v>
      </c>
      <c r="R15" s="242" t="str">
        <f>IF(P15&gt;4.9," "&amp;O15&amp;" "&amp;P15,"")</f>
        <v/>
      </c>
      <c r="S15" t="s">
        <v>67</v>
      </c>
      <c r="T15">
        <f>IF('Sheet1 (4)'!J39="",0,"(AOC) " &amp; 'Sheet1 (4)'!J39)</f>
        <v>0</v>
      </c>
      <c r="U15">
        <f>SUM(LEN(T15))</f>
        <v>1</v>
      </c>
      <c r="V15" s="242" t="str">
        <f>IF(T15&gt;4.9," "&amp;S15&amp;" "&amp;T15,"")</f>
        <v/>
      </c>
      <c r="W15" t="s">
        <v>68</v>
      </c>
      <c r="X15">
        <f>IF('Sheet1 (4)'!J42="",0,"(AOC) " &amp; 'Sheet1 (4)'!J42)</f>
        <v>0</v>
      </c>
      <c r="Y15">
        <f>SUM(LEN(X15))</f>
        <v>1</v>
      </c>
      <c r="Z15" s="242" t="str">
        <f>IF(X15&gt;4.9," "&amp;W15&amp;" "&amp;X15,"")</f>
        <v/>
      </c>
      <c r="AA15" t="s">
        <v>69</v>
      </c>
      <c r="AB15">
        <f>IF('Sheet1 (4)'!J45="",0,"(AOC) " &amp; 'Sheet1 (4)'!J45)</f>
        <v>0</v>
      </c>
      <c r="AC15">
        <f>SUM(LEN(AB15))</f>
        <v>1</v>
      </c>
      <c r="AD15" s="242" t="str">
        <f>IF(AB15&gt;4.9," "&amp;AA15&amp;" "&amp;AB15,"")</f>
        <v/>
      </c>
      <c r="AE15" t="s">
        <v>70</v>
      </c>
      <c r="AF15">
        <f>IF('Sheet1 (4)'!J48="",0,"(AOC) " &amp; 'Sheet1 (4)'!J48)</f>
        <v>0</v>
      </c>
      <c r="AG15">
        <f>SUM(LEN(AF15))</f>
        <v>1</v>
      </c>
      <c r="AH15" s="242" t="str">
        <f>IF(AF15&gt;4.9," "&amp;AE15&amp;" "&amp;AF15,"")</f>
        <v/>
      </c>
      <c r="AI15" t="s">
        <v>149</v>
      </c>
      <c r="AJ15">
        <f>IF('Sheet1 (4)'!J51="",0,"(AOC) " &amp; 'Sheet1 (4)'!J51)</f>
        <v>0</v>
      </c>
      <c r="AK15">
        <f>SUM(LEN(AJ15))</f>
        <v>1</v>
      </c>
      <c r="AL15" s="242" t="str">
        <f>IF(AJ15&gt;4.9," "&amp;AI15&amp;" "&amp;AJ15,"")</f>
        <v/>
      </c>
    </row>
    <row r="16" spans="2:42" x14ac:dyDescent="0.3">
      <c r="C16" s="65"/>
      <c r="D16" s="65"/>
      <c r="E16" s="65"/>
      <c r="F16" s="65"/>
      <c r="G16" s="65"/>
      <c r="H16" s="65"/>
      <c r="I16" s="65"/>
      <c r="J16" s="65"/>
      <c r="K16" s="65"/>
      <c r="L16" s="65"/>
      <c r="M16" s="65"/>
      <c r="N16" s="65"/>
    </row>
    <row r="17" spans="2:74" x14ac:dyDescent="0.3">
      <c r="C17" s="65"/>
      <c r="D17" s="65"/>
      <c r="E17" s="65"/>
      <c r="F17" s="65"/>
      <c r="G17" s="65"/>
      <c r="H17" s="65"/>
      <c r="I17" s="65"/>
      <c r="J17" s="65"/>
      <c r="K17" s="65"/>
      <c r="L17" s="65"/>
      <c r="M17" s="65"/>
      <c r="N17" s="65"/>
    </row>
    <row r="18" spans="2:74" x14ac:dyDescent="0.3">
      <c r="C18" s="65"/>
      <c r="D18" s="65"/>
      <c r="E18" s="65"/>
      <c r="F18" s="65"/>
      <c r="G18" s="65"/>
      <c r="H18" s="65"/>
      <c r="I18" s="65"/>
      <c r="J18" s="65"/>
      <c r="K18" s="65"/>
      <c r="L18" s="65"/>
      <c r="M18" s="65"/>
      <c r="N18" s="65"/>
    </row>
    <row r="19" spans="2:74" x14ac:dyDescent="0.3">
      <c r="C19" s="65"/>
      <c r="D19" s="65"/>
      <c r="E19" s="65"/>
      <c r="F19" s="65"/>
      <c r="G19" s="65"/>
      <c r="H19" s="65"/>
      <c r="I19" s="65"/>
      <c r="J19" s="65"/>
      <c r="K19" s="65"/>
      <c r="L19" s="65"/>
      <c r="M19" s="65"/>
      <c r="N19" s="65"/>
    </row>
    <row r="20" spans="2:74" x14ac:dyDescent="0.3">
      <c r="C20" s="65"/>
      <c r="D20" s="65"/>
      <c r="E20" s="65"/>
      <c r="F20" s="65"/>
      <c r="G20" s="65"/>
      <c r="H20" s="65"/>
      <c r="I20" s="65"/>
      <c r="J20" s="65"/>
      <c r="K20" s="65"/>
      <c r="L20" s="65"/>
      <c r="M20" s="65"/>
      <c r="N20" s="65"/>
    </row>
    <row r="21" spans="2:74" ht="7.5" customHeight="1" x14ac:dyDescent="0.3"/>
    <row r="22" spans="2:74" x14ac:dyDescent="0.3">
      <c r="C22" t="s">
        <v>980</v>
      </c>
    </row>
    <row r="23" spans="2:74" x14ac:dyDescent="0.3">
      <c r="B23">
        <v>4.0999999999999996</v>
      </c>
      <c r="C23" t="str">
        <f>_xlfn.TEXTJOIN(CHAR(10), TRUE, N23,R23,V23,Z23,AD23,AH23,AL23,AP23,AT23,AX23,BB23,BF23,BJ23,BN23,BR23,BV23)</f>
        <v/>
      </c>
      <c r="D23">
        <f>SUM(LEN(C23))</f>
        <v>0</v>
      </c>
      <c r="E23" t="str">
        <f>'Sheet1 (4)'!K7&amp;"  "&amp;'Sheet1 (4)'!K10&amp;"  "&amp;'Sheet1 (4)'!K13&amp;"  "&amp;'Sheet1 (4)'!K16&amp;"  "&amp;'Sheet1 (4)'!K19&amp;"  "&amp;'Sheet1 (4)'!K22&amp;"  "&amp;'Sheet1 (4)'!K25&amp;"  "&amp;'Sheet1 (4)'!K28&amp;"  "&amp;'Sheet1 (4)'!L7&amp;"  "&amp;'Sheet1 (4)'!L10&amp;"  "&amp;'Sheet1 (4)'!L13&amp;"  "&amp;'Sheet1 (4)'!L16&amp;"  "&amp;'Sheet1 (4)'!L19&amp;"  "&amp;'Sheet1 (4)'!L22&amp;"  "&amp;'Sheet1 (4)'!L25&amp;"  "&amp;'Sheet1 (4)'!L28&amp;"  "</f>
        <v xml:space="preserve">                                </v>
      </c>
      <c r="K23" t="s">
        <v>57</v>
      </c>
      <c r="L23">
        <f>IF('Sheet1 (4)'!G7="AL3","(OFI) " &amp; 'Sheet1 (4)'!K7, 'Sheet1 (4)'!K7)</f>
        <v>0</v>
      </c>
      <c r="M23">
        <f>SUM(LEN(L23))</f>
        <v>1</v>
      </c>
      <c r="N23" s="242" t="str">
        <f>IF(L23&gt;4.9," "&amp;K23&amp;" "&amp;L23,"")</f>
        <v/>
      </c>
      <c r="O23" t="s">
        <v>58</v>
      </c>
      <c r="P23">
        <f>IF('Sheet1 (4)'!G10="AL3","(OFI) " &amp; 'Sheet1 (4)'!K10, 'Sheet1 (4)'!K10)</f>
        <v>0</v>
      </c>
      <c r="Q23">
        <f>SUM(LEN(P23))</f>
        <v>1</v>
      </c>
      <c r="R23" s="242" t="str">
        <f>IF(P23&gt;4.9," "&amp;O23&amp;" "&amp;P23,"")</f>
        <v/>
      </c>
      <c r="S23" t="s">
        <v>59</v>
      </c>
      <c r="T23">
        <f>IF('Sheet1 (4)'!G13="AL3","(OFI) " &amp; 'Sheet1 (4)'!K13, 'Sheet1 (4)'!K13)</f>
        <v>0</v>
      </c>
      <c r="U23">
        <f>SUM(LEN(T23))</f>
        <v>1</v>
      </c>
      <c r="V23" s="242" t="str">
        <f>IF(T23&gt;4.9," "&amp;S23&amp;" "&amp;T23,"")</f>
        <v/>
      </c>
      <c r="W23" t="s">
        <v>60</v>
      </c>
      <c r="X23">
        <f>IF('Sheet1 (4)'!G16="AL3","(OFI) " &amp; 'Sheet1 (4)'!K16, 'Sheet1 (4)'!K16)</f>
        <v>0</v>
      </c>
      <c r="Y23">
        <f>SUM(LEN(X23))</f>
        <v>1</v>
      </c>
      <c r="Z23" s="242" t="str">
        <f>IF(X23&gt;4.9," "&amp;W23&amp;" "&amp;X23,"")</f>
        <v/>
      </c>
      <c r="AA23" t="s">
        <v>61</v>
      </c>
      <c r="AB23">
        <f>IF('Sheet1 (4)'!G19="AL3","(OFI) " &amp; 'Sheet1 (4)'!K19, 'Sheet1 (4)'!K19)</f>
        <v>0</v>
      </c>
      <c r="AC23">
        <f>SUM(LEN(AB23))</f>
        <v>1</v>
      </c>
      <c r="AD23" s="242" t="str">
        <f>IF(AB23&gt;4.9," "&amp;AA23&amp;" "&amp;AB23,"")</f>
        <v/>
      </c>
      <c r="AE23" t="s">
        <v>62</v>
      </c>
      <c r="AF23">
        <f>IF('Sheet1 (4)'!G22="AL3","(OFI) " &amp; 'Sheet1 (4)'!K22, 'Sheet1 (4)'!K22)</f>
        <v>0</v>
      </c>
      <c r="AG23">
        <f>SUM(LEN(AF23))</f>
        <v>1</v>
      </c>
      <c r="AH23" s="242" t="str">
        <f>IF(AF23&gt;4.9," "&amp;AE23&amp;" "&amp;AF23,"")</f>
        <v/>
      </c>
      <c r="AI23" t="s">
        <v>63</v>
      </c>
      <c r="AJ23">
        <f>IF('Sheet1 (4)'!G25="AL3","(OFI) " &amp; 'Sheet1 (4)'!K25, 'Sheet1 (4)'!K25)</f>
        <v>0</v>
      </c>
      <c r="AK23">
        <f>SUM(LEN(AJ23))</f>
        <v>1</v>
      </c>
      <c r="AL23" s="242" t="str">
        <f>IF(AJ23&gt;4.9," "&amp;AI23&amp;" "&amp;AJ23,"")</f>
        <v/>
      </c>
      <c r="AM23" t="s">
        <v>64</v>
      </c>
      <c r="AN23">
        <f>IF('Sheet1 (4)'!G28="AL3","(OFI) " &amp; 'Sheet1 (4)'!K28, 'Sheet1 (4)'!K28)</f>
        <v>0</v>
      </c>
      <c r="AO23">
        <f>SUM(LEN(AN23))</f>
        <v>1</v>
      </c>
      <c r="AP23" s="242" t="str">
        <f>IF(AN23&gt;4.9," "&amp;AM23&amp;" "&amp;AN23,"")</f>
        <v/>
      </c>
      <c r="AQ23" t="s">
        <v>834</v>
      </c>
      <c r="AR23">
        <f>'Sheet1 (4)'!L7</f>
        <v>0</v>
      </c>
      <c r="AS23">
        <f>SUM(LEN(AR23))</f>
        <v>1</v>
      </c>
      <c r="AT23" s="242" t="str">
        <f>IF(AR23&gt;4.9," "&amp;AQ23&amp;" "&amp;AR23,"")</f>
        <v/>
      </c>
      <c r="AU23" t="s">
        <v>835</v>
      </c>
      <c r="AV23">
        <f>'Sheet1 (4)'!L10</f>
        <v>0</v>
      </c>
      <c r="AW23">
        <f>SUM(LEN(AV23))</f>
        <v>1</v>
      </c>
      <c r="AX23" s="242" t="str">
        <f>IF(AV23&gt;4.9," "&amp;AU23&amp;" "&amp;AV23,"")</f>
        <v/>
      </c>
      <c r="AY23" t="s">
        <v>836</v>
      </c>
      <c r="AZ23">
        <f>'Sheet1 (4)'!L13</f>
        <v>0</v>
      </c>
      <c r="BA23">
        <f>SUM(LEN(AZ23))</f>
        <v>1</v>
      </c>
      <c r="BB23" s="242" t="str">
        <f>IF(AZ23&gt;4.9," "&amp;AY23&amp;" "&amp;AZ23,"")</f>
        <v/>
      </c>
      <c r="BC23" t="s">
        <v>837</v>
      </c>
      <c r="BD23">
        <f>'Sheet1 (4)'!L16</f>
        <v>0</v>
      </c>
      <c r="BE23">
        <f>SUM(LEN(BD23))</f>
        <v>1</v>
      </c>
      <c r="BF23" s="242" t="str">
        <f>IF(BD23&gt;4.9," "&amp;BC23&amp;" "&amp;BD23,"")</f>
        <v/>
      </c>
      <c r="BG23" t="s">
        <v>838</v>
      </c>
      <c r="BH23">
        <f>'Sheet1 (4)'!L19</f>
        <v>0</v>
      </c>
      <c r="BI23">
        <f>SUM(LEN(BH23))</f>
        <v>1</v>
      </c>
      <c r="BJ23" s="242" t="str">
        <f>IF(BH23&gt;4.9," "&amp;BG23&amp;" "&amp;BH23,"")</f>
        <v/>
      </c>
      <c r="BK23" t="s">
        <v>839</v>
      </c>
      <c r="BL23">
        <f>'Sheet1 (4)'!L22</f>
        <v>0</v>
      </c>
      <c r="BM23">
        <f>SUM(LEN(BL23))</f>
        <v>1</v>
      </c>
      <c r="BN23" s="242" t="str">
        <f>IF(BL23&gt;4.9," "&amp;BK23&amp;" "&amp;BL23,"")</f>
        <v/>
      </c>
      <c r="BO23" t="s">
        <v>840</v>
      </c>
      <c r="BP23">
        <f>'Sheet1 (4)'!L25</f>
        <v>0</v>
      </c>
      <c r="BQ23">
        <f>SUM(LEN(BP23))</f>
        <v>1</v>
      </c>
      <c r="BR23" s="242" t="str">
        <f>IF(BP23&gt;4.9," "&amp;BO23&amp;" "&amp;BP23,"")</f>
        <v/>
      </c>
      <c r="BS23" t="s">
        <v>841</v>
      </c>
      <c r="BT23">
        <f>'Sheet1 (4)'!L28</f>
        <v>0</v>
      </c>
      <c r="BU23">
        <f>SUM(LEN(BT23))</f>
        <v>1</v>
      </c>
      <c r="BV23" s="242" t="str">
        <f>IF(BT23&gt;4.9," "&amp;BS23&amp;" "&amp;BT23,"")</f>
        <v/>
      </c>
    </row>
    <row r="24" spans="2:74" x14ac:dyDescent="0.3">
      <c r="B24">
        <v>4.2</v>
      </c>
      <c r="C24" s="65" t="str">
        <f>_xlfn.TEXTJOIN(CHAR(10), TRUE, N24,R24,V24,Z24,AD24,AH24,AL24,AP24,AT24,AX24,BB24,BF24,BJ24,BN24)</f>
        <v/>
      </c>
      <c r="D24">
        <f t="shared" ref="D24" si="2">SUM(LEN(C24))</f>
        <v>0</v>
      </c>
      <c r="E24" t="str">
        <f>'Sheet1 (4)'!K33&amp;"  "&amp;'Sheet1 (4)'!K36&amp;"  "&amp;'Sheet1 (4)'!K39&amp;"  "&amp;'Sheet1 (4)'!K42&amp;"  "&amp;'Sheet1 (4)'!K45&amp;"  "&amp;'Sheet1 (4)'!K48&amp;"  "&amp;'Sheet1 (4)'!K51&amp;"  "&amp;'Sheet1 (4)'!L33&amp;"  "&amp;'Sheet1 (4)'!L36&amp;"  "&amp;'Sheet1 (4)'!L39&amp;"  "&amp;'Sheet1 (4)'!L42&amp;"  "&amp;'Sheet1 (4)'!L45&amp;"  "&amp;'Sheet1 (4)'!L48&amp;"  "&amp;'Sheet1 (4)'!L51&amp;"  "</f>
        <v xml:space="preserve">                            </v>
      </c>
      <c r="K24" t="s">
        <v>66</v>
      </c>
      <c r="L24">
        <f>IF('Sheet1 (4)'!G33="AL3","(OFI) " &amp; 'Sheet1 (4)'!K33, 'Sheet1 (4)'!K33)</f>
        <v>0</v>
      </c>
      <c r="M24">
        <f>SUM(LEN(L24))</f>
        <v>1</v>
      </c>
      <c r="N24" s="242" t="str">
        <f>IF(L24&gt;4.9," "&amp;K24&amp;" "&amp;L24,"")</f>
        <v/>
      </c>
      <c r="O24" t="s">
        <v>65</v>
      </c>
      <c r="P24">
        <f>IF('Sheet1 (4)'!G36="AL3","(OFI) " &amp; 'Sheet1 (4)'!K36, 'Sheet1 (4)'!K36)</f>
        <v>0</v>
      </c>
      <c r="Q24">
        <f>SUM(LEN(P24))</f>
        <v>1</v>
      </c>
      <c r="R24" s="242" t="str">
        <f>IF(P24&gt;4.9," "&amp;O24&amp;" "&amp;P24,"")</f>
        <v/>
      </c>
      <c r="S24" t="s">
        <v>67</v>
      </c>
      <c r="T24">
        <f>IF('Sheet1 (4)'!G39="AL3","(OFI) " &amp; 'Sheet1 (4)'!K39, 'Sheet1 (4)'!K39)</f>
        <v>0</v>
      </c>
      <c r="U24">
        <f>SUM(LEN(T24))</f>
        <v>1</v>
      </c>
      <c r="V24" s="242" t="str">
        <f>IF(T24&gt;4.9," "&amp;S24&amp;" "&amp;T24,"")</f>
        <v/>
      </c>
      <c r="W24" t="s">
        <v>68</v>
      </c>
      <c r="X24">
        <f>IF('Sheet1 (4)'!G42="AL3","(OFI) " &amp; 'Sheet1 (4)'!K42, 'Sheet1 (4)'!K42)</f>
        <v>0</v>
      </c>
      <c r="Y24">
        <f>SUM(LEN(X24))</f>
        <v>1</v>
      </c>
      <c r="Z24" s="242" t="str">
        <f>IF(X24&gt;4.9," "&amp;W24&amp;" "&amp;X24,"")</f>
        <v/>
      </c>
      <c r="AA24" t="s">
        <v>69</v>
      </c>
      <c r="AB24">
        <f>IF('Sheet1 (4)'!G45="AL3","(OFI) " &amp; 'Sheet1 (4)'!K45, 'Sheet1 (4)'!K45)</f>
        <v>0</v>
      </c>
      <c r="AC24">
        <f>SUM(LEN(AB24))</f>
        <v>1</v>
      </c>
      <c r="AD24" s="242" t="str">
        <f>IF(AB24&gt;4.9," "&amp;AA24&amp;" "&amp;AB24,"")</f>
        <v/>
      </c>
      <c r="AE24" t="s">
        <v>70</v>
      </c>
      <c r="AF24">
        <f>IF('Sheet1 (4)'!G48="AL3","(OFI) " &amp; 'Sheet1 (4)'!K48, 'Sheet1 (4)'!K48)</f>
        <v>0</v>
      </c>
      <c r="AG24">
        <f>SUM(LEN(AF24))</f>
        <v>1</v>
      </c>
      <c r="AH24" s="242" t="str">
        <f>IF(AF24&gt;4.9," "&amp;AE24&amp;" "&amp;AF24,"")</f>
        <v/>
      </c>
      <c r="AI24" t="s">
        <v>149</v>
      </c>
      <c r="AJ24">
        <f>IF('Sheet1 (4)'!G51="AL3","(OFI) " &amp; 'Sheet1 (4)'!K51, 'Sheet1 (4)'!K51)</f>
        <v>0</v>
      </c>
      <c r="AK24">
        <f>SUM(LEN(AJ24))</f>
        <v>1</v>
      </c>
      <c r="AL24" s="242" t="str">
        <f>IF(AJ24&gt;4.9," "&amp;AI24&amp;" "&amp;AJ24,"")</f>
        <v/>
      </c>
      <c r="AM24" t="s">
        <v>842</v>
      </c>
      <c r="AN24">
        <f>'Sheet1 (4)'!L33</f>
        <v>0</v>
      </c>
      <c r="AO24">
        <f>SUM(LEN(AN24))</f>
        <v>1</v>
      </c>
      <c r="AP24" s="242" t="str">
        <f>IF(AN24&gt;4.9," "&amp;AM24&amp;" "&amp;AN24,"")</f>
        <v/>
      </c>
      <c r="AQ24" t="s">
        <v>843</v>
      </c>
      <c r="AR24">
        <f>'Sheet1 (4)'!L36</f>
        <v>0</v>
      </c>
      <c r="AS24">
        <f>SUM(LEN(AR24))</f>
        <v>1</v>
      </c>
      <c r="AT24" s="242" t="str">
        <f>IF(AR24&gt;4.9," "&amp;AQ24&amp;" "&amp;AR24,"")</f>
        <v/>
      </c>
      <c r="AU24" t="s">
        <v>844</v>
      </c>
      <c r="AV24">
        <f>'Sheet1 (4)'!L39</f>
        <v>0</v>
      </c>
      <c r="AW24">
        <f>SUM(LEN(AV24))</f>
        <v>1</v>
      </c>
      <c r="AX24" s="242" t="str">
        <f>IF(AV24&gt;4.9," "&amp;AU24&amp;" "&amp;AV24,"")</f>
        <v/>
      </c>
      <c r="AY24" t="s">
        <v>845</v>
      </c>
      <c r="AZ24">
        <f>'Sheet1 (4)'!L42</f>
        <v>0</v>
      </c>
      <c r="BA24">
        <f>SUM(LEN(AZ24))</f>
        <v>1</v>
      </c>
      <c r="BB24" s="242" t="str">
        <f>IF(AZ24&gt;4.9," "&amp;AY24&amp;" "&amp;AZ24,"")</f>
        <v/>
      </c>
      <c r="BC24" t="s">
        <v>846</v>
      </c>
      <c r="BD24">
        <f>'Sheet1 (4)'!L45</f>
        <v>0</v>
      </c>
      <c r="BE24">
        <f>SUM(LEN(BD24))</f>
        <v>1</v>
      </c>
      <c r="BF24" s="242" t="str">
        <f>IF(BD24&gt;4.9," "&amp;BC24&amp;" "&amp;BD24,"")</f>
        <v/>
      </c>
      <c r="BG24" t="s">
        <v>847</v>
      </c>
      <c r="BH24">
        <f>'Sheet1 (4)'!L48</f>
        <v>0</v>
      </c>
      <c r="BI24">
        <f>SUM(LEN(BH24))</f>
        <v>1</v>
      </c>
      <c r="BJ24" s="242" t="str">
        <f>IF(BH24&gt;4.9," "&amp;BG24&amp;" "&amp;BH24,"")</f>
        <v/>
      </c>
      <c r="BK24" t="s">
        <v>848</v>
      </c>
      <c r="BL24">
        <f>'Sheet1 (4)'!L51</f>
        <v>0</v>
      </c>
      <c r="BM24">
        <f>SUM(LEN(BL24))</f>
        <v>1</v>
      </c>
      <c r="BN24" s="242" t="str">
        <f>IF(BL24&gt;4.9," "&amp;BK24&amp;" "&amp;BL24,"")</f>
        <v/>
      </c>
    </row>
    <row r="25" spans="2:74" x14ac:dyDescent="0.3">
      <c r="C25" s="65"/>
      <c r="D25" s="65"/>
      <c r="E25" s="65"/>
      <c r="F25" s="65"/>
      <c r="G25" s="65"/>
      <c r="H25" s="65"/>
      <c r="I25" s="65"/>
      <c r="J25" s="65"/>
      <c r="K25" s="65"/>
      <c r="L25" s="65"/>
      <c r="M25" s="65"/>
      <c r="N25" s="65"/>
    </row>
    <row r="26" spans="2:74" x14ac:dyDescent="0.3">
      <c r="C26" s="65"/>
      <c r="D26" s="65"/>
      <c r="E26" s="65"/>
      <c r="F26" s="65"/>
      <c r="G26" s="65"/>
      <c r="H26" s="65"/>
      <c r="I26" s="65"/>
      <c r="J26" s="65"/>
      <c r="K26" s="65"/>
      <c r="L26" s="65"/>
      <c r="M26" s="65"/>
      <c r="N26" s="65"/>
    </row>
    <row r="27" spans="2:74" x14ac:dyDescent="0.3">
      <c r="C27" s="65"/>
      <c r="D27" s="65"/>
      <c r="E27" s="65"/>
      <c r="F27" s="65"/>
      <c r="G27" s="65"/>
      <c r="H27" s="65"/>
      <c r="I27" s="65"/>
      <c r="J27" s="65"/>
      <c r="K27" s="65"/>
      <c r="L27" s="65"/>
      <c r="M27" s="65"/>
      <c r="N27" s="65"/>
    </row>
    <row r="28" spans="2:74" x14ac:dyDescent="0.3">
      <c r="C28" s="65"/>
      <c r="D28" s="65"/>
      <c r="E28" s="65"/>
      <c r="F28" s="65"/>
      <c r="G28" s="65"/>
      <c r="H28" s="65"/>
      <c r="I28" s="65"/>
      <c r="J28" s="65"/>
      <c r="K28" s="65"/>
      <c r="L28" s="65"/>
      <c r="M28" s="65"/>
      <c r="N28" s="65"/>
    </row>
    <row r="29" spans="2:74" x14ac:dyDescent="0.3">
      <c r="C29" s="65"/>
      <c r="D29" s="65"/>
      <c r="E29" s="65"/>
      <c r="F29" s="65"/>
      <c r="G29" s="65"/>
      <c r="H29" s="65"/>
      <c r="I29" s="65"/>
      <c r="J29" s="65"/>
      <c r="K29" s="65"/>
      <c r="L29" s="65"/>
      <c r="M29" s="65"/>
      <c r="N29" s="65"/>
    </row>
  </sheetData>
  <sheetProtection selectLockedCells="1" selectUnlockedCells="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B3:AX29"/>
  <sheetViews>
    <sheetView showGridLines="0" zoomScale="90" zoomScaleNormal="90" workbookViewId="0">
      <selection activeCell="C6" sqref="C6"/>
    </sheetView>
  </sheetViews>
  <sheetFormatPr defaultRowHeight="14.4" x14ac:dyDescent="0.3"/>
  <sheetData>
    <row r="3" spans="2:30" x14ac:dyDescent="0.3">
      <c r="B3" t="s">
        <v>403</v>
      </c>
      <c r="C3" t="s">
        <v>392</v>
      </c>
    </row>
    <row r="5" spans="2:30" x14ac:dyDescent="0.3">
      <c r="C5" t="s">
        <v>584</v>
      </c>
    </row>
    <row r="6" spans="2:30" x14ac:dyDescent="0.3">
      <c r="B6">
        <v>5.0999999999999996</v>
      </c>
      <c r="C6" t="str">
        <f>_xlfn.TEXTJOIN(CHAR(10), TRUE,N6,R6,V6,Z6,AD6)</f>
        <v/>
      </c>
      <c r="D6">
        <f>SUM(LEN(C6))</f>
        <v>0</v>
      </c>
      <c r="E6" t="str">
        <f>'Sheet1 (5)'!I7&amp;"  "&amp;'Sheet1 (5)'!I10&amp;"  "&amp;'Sheet1 (5)'!I13&amp;"  "&amp;'Sheet1 (5)'!I16&amp;"  "&amp;'Sheet1 (5)'!I19&amp;"  "</f>
        <v xml:space="preserve">          </v>
      </c>
      <c r="K6" t="s">
        <v>73</v>
      </c>
      <c r="L6">
        <f>'Sheet1 (5)'!I7</f>
        <v>0</v>
      </c>
      <c r="M6">
        <f>SUM(LEN(L6))</f>
        <v>1</v>
      </c>
      <c r="N6" s="242" t="str">
        <f>IF(L6&gt;1.9," "&amp;K6&amp;" "&amp;L6,"")</f>
        <v/>
      </c>
      <c r="O6" t="s">
        <v>74</v>
      </c>
      <c r="P6">
        <f>'Sheet1 (5)'!I10</f>
        <v>0</v>
      </c>
      <c r="Q6">
        <f>SUM(LEN(P6))</f>
        <v>1</v>
      </c>
      <c r="R6" s="242" t="str">
        <f>IF(P6&gt;1.9," "&amp;O6&amp;" "&amp;P6,"")</f>
        <v/>
      </c>
      <c r="S6" t="s">
        <v>75</v>
      </c>
      <c r="T6">
        <f>'Sheet1 (5)'!I13</f>
        <v>0</v>
      </c>
      <c r="U6">
        <f>SUM(LEN(T6))</f>
        <v>1</v>
      </c>
      <c r="V6" s="242" t="str">
        <f>IF(T6&gt;1.9," "&amp;S6&amp;" "&amp;T6,"")</f>
        <v/>
      </c>
      <c r="W6" t="s">
        <v>76</v>
      </c>
      <c r="X6">
        <f>'Sheet1 (5)'!I16</f>
        <v>0</v>
      </c>
      <c r="Y6">
        <f>SUM(LEN(X6))</f>
        <v>1</v>
      </c>
      <c r="Z6" s="242" t="str">
        <f>IF(X6&gt;1.9," "&amp;W6&amp;" "&amp;X6,"")</f>
        <v/>
      </c>
      <c r="AA6" t="s">
        <v>744</v>
      </c>
      <c r="AB6">
        <f>'Sheet1 (5)'!I19</f>
        <v>0</v>
      </c>
      <c r="AC6">
        <f>SUM(LEN(AB6))</f>
        <v>1</v>
      </c>
      <c r="AD6" s="242" t="str">
        <f>IF(AB6&gt;1.9," "&amp;AA6&amp;" "&amp;AB6,"")</f>
        <v/>
      </c>
    </row>
    <row r="7" spans="2:30" x14ac:dyDescent="0.3">
      <c r="B7">
        <v>5.2</v>
      </c>
      <c r="C7" t="str">
        <f>_xlfn.TEXTJOIN(CHAR(10), TRUE,N7,R7,V7)</f>
        <v/>
      </c>
      <c r="D7">
        <f t="shared" ref="D7:D8" si="0">SUM(LEN(C7))</f>
        <v>0</v>
      </c>
      <c r="E7" t="str">
        <f>'Sheet1 (5)'!I24&amp;"  "&amp;'Sheet1 (5)'!I27&amp;"  "&amp;'Sheet1 (5)'!I30&amp;"  "</f>
        <v xml:space="preserve">      </v>
      </c>
      <c r="K7" t="s">
        <v>77</v>
      </c>
      <c r="L7">
        <f>'Sheet1 (5)'!I24</f>
        <v>0</v>
      </c>
      <c r="M7">
        <f>SUM(LEN(L7))</f>
        <v>1</v>
      </c>
      <c r="N7" s="242" t="str">
        <f>IF(L7&gt;5.9," "&amp;K7&amp;" "&amp;L7,"")</f>
        <v/>
      </c>
      <c r="O7" t="s">
        <v>79</v>
      </c>
      <c r="P7">
        <f>'Sheet1 (5)'!I27</f>
        <v>0</v>
      </c>
      <c r="Q7">
        <f>SUM(LEN(P7))</f>
        <v>1</v>
      </c>
      <c r="R7" s="242" t="str">
        <f>IF(P7&gt;5.9," "&amp;O7&amp;" "&amp;P7,"")</f>
        <v/>
      </c>
      <c r="S7" t="s">
        <v>78</v>
      </c>
      <c r="T7">
        <f>'Sheet1 (5)'!I30</f>
        <v>0</v>
      </c>
      <c r="U7">
        <f>SUM(LEN(T7))</f>
        <v>1</v>
      </c>
      <c r="V7" s="242" t="str">
        <f>IF(T7&gt;5.9," "&amp;S7&amp;" "&amp;T7,"")</f>
        <v/>
      </c>
    </row>
    <row r="8" spans="2:30" x14ac:dyDescent="0.3">
      <c r="B8">
        <v>5.3</v>
      </c>
      <c r="C8" t="str">
        <f>_xlfn.TEXTJOIN(CHAR(10), TRUE,N8,R8,V8)</f>
        <v/>
      </c>
      <c r="D8">
        <f t="shared" si="0"/>
        <v>0</v>
      </c>
      <c r="E8" t="str">
        <f>'Sheet1 (5)'!I35&amp;"  "&amp;'Sheet1 (5)'!I38&amp;"  "&amp;'Sheet1 (5)'!I41&amp;"  "</f>
        <v xml:space="preserve">      </v>
      </c>
      <c r="K8" t="s">
        <v>80</v>
      </c>
      <c r="L8">
        <f>'Sheet1 (5)'!I35</f>
        <v>0</v>
      </c>
      <c r="M8">
        <f>SUM(LEN(L8))</f>
        <v>1</v>
      </c>
      <c r="N8" s="242" t="str">
        <f>IF(L8&gt;5.9," "&amp;K8&amp;" "&amp;L8,"")</f>
        <v/>
      </c>
      <c r="O8" t="s">
        <v>150</v>
      </c>
      <c r="P8">
        <f>'Sheet1 (5)'!I38</f>
        <v>0</v>
      </c>
      <c r="Q8">
        <f>SUM(LEN(P8))</f>
        <v>1</v>
      </c>
      <c r="R8" s="242" t="str">
        <f>IF(P8&gt;5.9," "&amp;O8&amp;" "&amp;P8,"")</f>
        <v/>
      </c>
      <c r="S8" t="s">
        <v>151</v>
      </c>
      <c r="T8">
        <f>'Sheet1 (5)'!I41</f>
        <v>0</v>
      </c>
      <c r="U8">
        <f>SUM(LEN(T8))</f>
        <v>1</v>
      </c>
      <c r="V8" s="242" t="str">
        <f>IF(T8&gt;5.9," "&amp;S8&amp;" "&amp;T8,"")</f>
        <v/>
      </c>
    </row>
    <row r="9" spans="2:30" x14ac:dyDescent="0.3">
      <c r="B9">
        <v>5.4</v>
      </c>
      <c r="C9" t="str">
        <f>_xlfn.TEXTJOIN(CHAR(10), TRUE,N9)</f>
        <v/>
      </c>
      <c r="D9">
        <f t="shared" ref="D9" si="1">SUM(LEN(C9))</f>
        <v>0</v>
      </c>
      <c r="E9" t="str">
        <f>'Sheet1 (5)'!I46&amp;"  "</f>
        <v xml:space="preserve">  </v>
      </c>
      <c r="K9" t="s">
        <v>747</v>
      </c>
      <c r="L9">
        <f>'Sheet1 (5)'!I46</f>
        <v>0</v>
      </c>
      <c r="M9">
        <f>SUM(LEN(L9))</f>
        <v>1</v>
      </c>
      <c r="N9" s="242" t="str">
        <f>IF(L9&gt;5.9," "&amp;K9&amp;" "&amp;L9,"")</f>
        <v/>
      </c>
    </row>
    <row r="10" spans="2:30" x14ac:dyDescent="0.3">
      <c r="C10" s="65"/>
      <c r="D10" s="65"/>
      <c r="E10" s="65"/>
      <c r="F10" s="65"/>
      <c r="G10" s="65"/>
      <c r="H10" s="65"/>
      <c r="I10" s="65"/>
      <c r="J10" s="65"/>
      <c r="K10" s="65"/>
      <c r="L10" s="65"/>
      <c r="M10" s="65"/>
      <c r="N10" s="65"/>
    </row>
    <row r="11" spans="2:30" x14ac:dyDescent="0.3">
      <c r="C11" s="65"/>
      <c r="D11" s="65"/>
      <c r="E11" s="65"/>
      <c r="F11" s="65"/>
      <c r="G11" s="65"/>
      <c r="H11" s="65"/>
      <c r="I11" s="65"/>
      <c r="J11" s="65"/>
      <c r="K11" s="65"/>
      <c r="L11" s="65"/>
      <c r="M11" s="65"/>
      <c r="N11" s="65"/>
    </row>
    <row r="12" spans="2:30" ht="7.5" customHeight="1" x14ac:dyDescent="0.3"/>
    <row r="13" spans="2:30" x14ac:dyDescent="0.3">
      <c r="C13" t="s">
        <v>887</v>
      </c>
    </row>
    <row r="14" spans="2:30" x14ac:dyDescent="0.3">
      <c r="B14">
        <v>5.0999999999999996</v>
      </c>
      <c r="C14" t="str">
        <f>_xlfn.TEXTJOIN(CHAR(10), TRUE,N14,R14,V14,Z14,AD14)</f>
        <v/>
      </c>
      <c r="D14">
        <f>SUM(LEN(C14))</f>
        <v>0</v>
      </c>
      <c r="E14" s="65" t="str">
        <f>'Sheet1 (5)'!J7&amp;"  "&amp;'Sheet1 (5)'!J10&amp;"  "&amp;'Sheet1 (5)'!J13&amp;"  "&amp;'Sheet1 (5)'!J16&amp;"  "&amp;'Sheet1 (5)'!J19&amp;"  "</f>
        <v xml:space="preserve">          </v>
      </c>
      <c r="F14" s="65"/>
      <c r="G14" s="65"/>
      <c r="H14" s="65"/>
      <c r="I14" s="65"/>
      <c r="J14" s="65"/>
      <c r="K14" t="s">
        <v>73</v>
      </c>
      <c r="L14">
        <f>IF('Sheet1 (5)'!J7="",0,"(AOC) " &amp; 'Sheet1 (5)'!J7)</f>
        <v>0</v>
      </c>
      <c r="M14">
        <f>SUM(LEN(L14))</f>
        <v>1</v>
      </c>
      <c r="N14" s="242" t="str">
        <f>IF(L14&gt;1.9," "&amp;K14&amp;" "&amp;L14,"")</f>
        <v/>
      </c>
      <c r="O14" t="s">
        <v>74</v>
      </c>
      <c r="P14">
        <f>IF('Sheet1 (5)'!J10="",0,"(AOC) " &amp; 'Sheet1 (5)'!J10)</f>
        <v>0</v>
      </c>
      <c r="Q14">
        <f>SUM(LEN(P14))</f>
        <v>1</v>
      </c>
      <c r="R14" s="242" t="str">
        <f>IF(P14&gt;1.9," "&amp;O14&amp;" "&amp;P14,"")</f>
        <v/>
      </c>
      <c r="S14" t="s">
        <v>75</v>
      </c>
      <c r="T14">
        <f>IF('Sheet1 (5)'!J13="",0,"(AOC) " &amp; 'Sheet1 (5)'!J13)</f>
        <v>0</v>
      </c>
      <c r="U14">
        <f>SUM(LEN(T14))</f>
        <v>1</v>
      </c>
      <c r="V14" s="242" t="str">
        <f>IF(T14&gt;1.9," "&amp;S14&amp;" "&amp;T14,"")</f>
        <v/>
      </c>
      <c r="W14" t="s">
        <v>76</v>
      </c>
      <c r="X14">
        <f>IF('Sheet1 (5)'!J16="",0,"(AOC) " &amp; 'Sheet1 (5)'!J16)</f>
        <v>0</v>
      </c>
      <c r="Y14">
        <f>SUM(LEN(X14))</f>
        <v>1</v>
      </c>
      <c r="Z14" s="242" t="str">
        <f>IF(X14&gt;1.9," "&amp;W14&amp;" "&amp;X14,"")</f>
        <v/>
      </c>
      <c r="AA14" t="s">
        <v>744</v>
      </c>
      <c r="AB14">
        <f>IF('Sheet1 (5)'!J19="",0,"(AOC) " &amp; 'Sheet1 (5)'!J19)</f>
        <v>0</v>
      </c>
      <c r="AC14">
        <f>SUM(LEN(AB14))</f>
        <v>1</v>
      </c>
      <c r="AD14" s="242" t="str">
        <f>IF(AB14&gt;1.9," "&amp;AA14&amp;" "&amp;AB14,"")</f>
        <v/>
      </c>
    </row>
    <row r="15" spans="2:30" x14ac:dyDescent="0.3">
      <c r="B15">
        <v>5.2</v>
      </c>
      <c r="C15" t="str">
        <f>_xlfn.TEXTJOIN(CHAR(10), TRUE,N15,R15,V15)</f>
        <v/>
      </c>
      <c r="D15">
        <f t="shared" ref="D15:D17" si="2">SUM(LEN(C15))</f>
        <v>0</v>
      </c>
      <c r="E15" s="65" t="str">
        <f>'Sheet1 (5)'!J24&amp;"  "&amp;'Sheet1 (5)'!J27&amp;"  "&amp;'Sheet1 (5)'!J30&amp;"  "</f>
        <v xml:space="preserve">      </v>
      </c>
      <c r="F15" s="65"/>
      <c r="G15" s="65"/>
      <c r="H15" s="65"/>
      <c r="I15" s="65"/>
      <c r="J15" s="65"/>
      <c r="K15" t="s">
        <v>77</v>
      </c>
      <c r="L15">
        <f>IF('Sheet1 (5)'!J24="",0,"(AOC) " &amp; 'Sheet1 (5)'!J24)</f>
        <v>0</v>
      </c>
      <c r="M15">
        <f>SUM(LEN(L15))</f>
        <v>1</v>
      </c>
      <c r="N15" s="242" t="str">
        <f>IF(L15&gt;5.9," "&amp;K15&amp;" "&amp;L15,"")</f>
        <v/>
      </c>
      <c r="O15" t="s">
        <v>79</v>
      </c>
      <c r="P15">
        <f>IF('Sheet1 (5)'!J27="",0,"(AOC) " &amp; 'Sheet1 (5)'!J27)</f>
        <v>0</v>
      </c>
      <c r="Q15">
        <f>SUM(LEN(P15))</f>
        <v>1</v>
      </c>
      <c r="R15" s="242" t="str">
        <f>IF(P15&gt;5.9," "&amp;O15&amp;" "&amp;P15,"")</f>
        <v/>
      </c>
      <c r="S15" t="s">
        <v>78</v>
      </c>
      <c r="T15">
        <f>IF('Sheet1 (5)'!J30="",0,"(AOC) " &amp; 'Sheet1 (5)'!J30)</f>
        <v>0</v>
      </c>
      <c r="U15">
        <f>SUM(LEN(T15))</f>
        <v>1</v>
      </c>
      <c r="V15" s="242" t="str">
        <f>IF(T15&gt;5.9," "&amp;S15&amp;" "&amp;T15,"")</f>
        <v/>
      </c>
    </row>
    <row r="16" spans="2:30" x14ac:dyDescent="0.3">
      <c r="B16">
        <v>5.3</v>
      </c>
      <c r="C16" t="str">
        <f>_xlfn.TEXTJOIN(CHAR(10), TRUE,N16,R16,V16)</f>
        <v/>
      </c>
      <c r="D16">
        <f t="shared" si="2"/>
        <v>0</v>
      </c>
      <c r="E16" s="65" t="str">
        <f>'Sheet1 (5)'!J35&amp;"  "&amp;'Sheet1 (5)'!J38&amp;"  "&amp;'Sheet1 (5)'!J41&amp;"  "</f>
        <v xml:space="preserve">      </v>
      </c>
      <c r="F16" s="65"/>
      <c r="G16" s="65"/>
      <c r="H16" s="65"/>
      <c r="I16" s="65"/>
      <c r="J16" s="65"/>
      <c r="K16" t="s">
        <v>80</v>
      </c>
      <c r="L16">
        <f>IF('Sheet1 (5)'!J35="",0,"(AOC) " &amp; 'Sheet1 (5)'!J35)</f>
        <v>0</v>
      </c>
      <c r="M16">
        <f>SUM(LEN(L16))</f>
        <v>1</v>
      </c>
      <c r="N16" s="242" t="str">
        <f>IF(L16&gt;5.9," "&amp;K16&amp;" "&amp;L16,"")</f>
        <v/>
      </c>
      <c r="O16" t="s">
        <v>150</v>
      </c>
      <c r="P16">
        <f>IF('Sheet1 (5)'!J38="",0,"(AOC) " &amp; 'Sheet1 (5)'!J38)</f>
        <v>0</v>
      </c>
      <c r="Q16">
        <f>SUM(LEN(P16))</f>
        <v>1</v>
      </c>
      <c r="R16" s="242" t="str">
        <f>IF(P16&gt;5.9," "&amp;O16&amp;" "&amp;P16,"")</f>
        <v/>
      </c>
      <c r="S16" t="s">
        <v>151</v>
      </c>
      <c r="T16">
        <f>IF('Sheet1 (5)'!J41="",0,"(AOC) " &amp; 'Sheet1 (5)'!J41)</f>
        <v>0</v>
      </c>
      <c r="U16">
        <f>SUM(LEN(T16))</f>
        <v>1</v>
      </c>
      <c r="V16" s="242" t="str">
        <f>IF(T16&gt;5.9," "&amp;S16&amp;" "&amp;T16,"")</f>
        <v/>
      </c>
    </row>
    <row r="17" spans="2:50" x14ac:dyDescent="0.3">
      <c r="B17">
        <v>5.4</v>
      </c>
      <c r="C17" t="str">
        <f>_xlfn.TEXTJOIN(CHAR(10), TRUE,N17)</f>
        <v/>
      </c>
      <c r="D17">
        <f t="shared" si="2"/>
        <v>0</v>
      </c>
      <c r="E17" s="65" t="str">
        <f>'Sheet1 (5)'!J46&amp;"  "</f>
        <v xml:space="preserve">  </v>
      </c>
      <c r="F17" s="65"/>
      <c r="G17" s="65"/>
      <c r="H17" s="65"/>
      <c r="I17" s="65"/>
      <c r="J17" s="65"/>
      <c r="K17" t="s">
        <v>747</v>
      </c>
      <c r="L17">
        <f>IF('Sheet1 (5)'!J46="",0,"(AOC) " &amp; 'Sheet1 (5)'!J46)</f>
        <v>0</v>
      </c>
      <c r="M17">
        <f>SUM(LEN(L17))</f>
        <v>1</v>
      </c>
      <c r="N17" s="242" t="str">
        <f>IF(L17&gt;5.9," "&amp;K17&amp;" "&amp;L17,"")</f>
        <v/>
      </c>
    </row>
    <row r="18" spans="2:50" x14ac:dyDescent="0.3">
      <c r="C18" s="65"/>
      <c r="D18" s="65"/>
      <c r="E18" s="65"/>
      <c r="F18" s="65"/>
      <c r="G18" s="65"/>
      <c r="H18" s="65"/>
      <c r="I18" s="65"/>
      <c r="J18" s="65"/>
      <c r="K18" s="65"/>
      <c r="L18" s="65"/>
      <c r="M18" s="65"/>
      <c r="N18" s="65"/>
    </row>
    <row r="19" spans="2:50" x14ac:dyDescent="0.3">
      <c r="C19" s="65"/>
      <c r="D19" s="65"/>
      <c r="E19" s="65"/>
      <c r="F19" s="65"/>
      <c r="G19" s="65"/>
      <c r="H19" s="65"/>
      <c r="I19" s="65"/>
      <c r="J19" s="65"/>
      <c r="K19" s="65"/>
      <c r="L19" s="65"/>
      <c r="M19" s="65"/>
      <c r="N19" s="65"/>
    </row>
    <row r="20" spans="2:50" x14ac:dyDescent="0.3">
      <c r="C20" s="65"/>
      <c r="D20" s="65"/>
      <c r="E20" s="65"/>
      <c r="F20" s="65"/>
      <c r="G20" s="65"/>
      <c r="H20" s="65"/>
      <c r="I20" s="65"/>
      <c r="J20" s="65"/>
      <c r="K20" s="65"/>
      <c r="L20" s="65"/>
      <c r="M20" s="65"/>
      <c r="N20" s="65"/>
    </row>
    <row r="21" spans="2:50" ht="7.5" customHeight="1" x14ac:dyDescent="0.3"/>
    <row r="22" spans="2:50" x14ac:dyDescent="0.3">
      <c r="C22" t="s">
        <v>980</v>
      </c>
    </row>
    <row r="23" spans="2:50" x14ac:dyDescent="0.3">
      <c r="B23">
        <v>5.0999999999999996</v>
      </c>
      <c r="C23" t="str">
        <f>_xlfn.TEXTJOIN(CHAR(10), TRUE,N23,R23,V23,Z23,AD23,AH23,AL23,AP23,AT23,AX23)</f>
        <v/>
      </c>
      <c r="D23">
        <f>SUM(LEN(C23))</f>
        <v>0</v>
      </c>
      <c r="E23" s="65" t="str">
        <f>'Sheet1 (5)'!K7&amp;"  "&amp;'Sheet1 (5)'!K10&amp;"  "&amp;'Sheet1 (5)'!K13&amp;"  "&amp;'Sheet1 (5)'!K16&amp;"  "&amp;'Sheet1 (5)'!K19&amp;"  "&amp;'Sheet1 (5)'!L7&amp;"  "&amp;'Sheet1 (5)'!L10&amp;"  "&amp;'Sheet1 (5)'!L13&amp;"  "&amp;'Sheet1 (5)'!L16&amp;"  "&amp;'Sheet1 (5)'!L19&amp;"  "</f>
        <v xml:space="preserve">                    </v>
      </c>
      <c r="F23" s="65"/>
      <c r="G23" s="65"/>
      <c r="H23" s="65"/>
      <c r="I23" s="65"/>
      <c r="J23" s="65"/>
      <c r="K23" t="s">
        <v>73</v>
      </c>
      <c r="L23">
        <f>IF('Sheet1 (5)'!G7="AL3","(OFI) " &amp; 'Sheet1 (5)'!K7, 'Sheet1 (5)'!K7)</f>
        <v>0</v>
      </c>
      <c r="M23">
        <f>SUM(LEN(L23))</f>
        <v>1</v>
      </c>
      <c r="N23" s="242" t="str">
        <f>IF(L23&gt;1.9," "&amp;K23&amp;" "&amp;L23,"")</f>
        <v/>
      </c>
      <c r="O23" t="s">
        <v>74</v>
      </c>
      <c r="P23">
        <f>IF('Sheet1 (5)'!G10="AL3","(OFI) " &amp; 'Sheet1 (5)'!K10, 'Sheet1 (5)'!K10)</f>
        <v>0</v>
      </c>
      <c r="Q23">
        <f>SUM(LEN(P23))</f>
        <v>1</v>
      </c>
      <c r="R23" s="242" t="str">
        <f>IF(P23&gt;1.9," "&amp;O23&amp;" "&amp;P23,"")</f>
        <v/>
      </c>
      <c r="S23" t="s">
        <v>75</v>
      </c>
      <c r="T23">
        <f>IF('Sheet1 (5)'!G13="AL3","(OFI) " &amp; 'Sheet1 (5)'!K13, 'Sheet1 (5)'!K13)</f>
        <v>0</v>
      </c>
      <c r="U23">
        <f>SUM(LEN(T23))</f>
        <v>1</v>
      </c>
      <c r="V23" s="242" t="str">
        <f>IF(T23&gt;1.9," "&amp;S23&amp;" "&amp;T23,"")</f>
        <v/>
      </c>
      <c r="W23" t="s">
        <v>76</v>
      </c>
      <c r="X23">
        <f>IF('Sheet1 (5)'!G16="AL3","(OFI) " &amp; 'Sheet1 (5)'!K16, 'Sheet1 (5)'!K16)</f>
        <v>0</v>
      </c>
      <c r="Y23">
        <f>SUM(LEN(X23))</f>
        <v>1</v>
      </c>
      <c r="Z23" s="242" t="str">
        <f>IF(X23&gt;1.9," "&amp;W23&amp;" "&amp;X23,"")</f>
        <v/>
      </c>
      <c r="AA23" t="s">
        <v>744</v>
      </c>
      <c r="AB23">
        <f>IF('Sheet1 (5)'!G19="AL3","(OFI) " &amp; 'Sheet1 (5)'!K19, 'Sheet1 (5)'!K19)</f>
        <v>0</v>
      </c>
      <c r="AC23">
        <f>SUM(LEN(AB23))</f>
        <v>1</v>
      </c>
      <c r="AD23" s="242" t="str">
        <f>IF(AB23&gt;1.9," "&amp;AA23&amp;" "&amp;AB23,"")</f>
        <v/>
      </c>
      <c r="AE23" t="s">
        <v>849</v>
      </c>
      <c r="AF23">
        <f>'Sheet1 (5)'!L7</f>
        <v>0</v>
      </c>
      <c r="AG23">
        <f>SUM(LEN(AF23))</f>
        <v>1</v>
      </c>
      <c r="AH23" s="242" t="str">
        <f>IF(AF23&gt;1.9," "&amp;AE23&amp;" "&amp;AF23,"")</f>
        <v/>
      </c>
      <c r="AI23" t="s">
        <v>850</v>
      </c>
      <c r="AJ23">
        <f>'Sheet1 (5)'!L10</f>
        <v>0</v>
      </c>
      <c r="AK23">
        <f>SUM(LEN(AJ23))</f>
        <v>1</v>
      </c>
      <c r="AL23" s="242" t="str">
        <f>IF(AJ23&gt;1.9," "&amp;AI23&amp;" "&amp;AJ23,"")</f>
        <v/>
      </c>
      <c r="AM23" t="s">
        <v>851</v>
      </c>
      <c r="AN23">
        <f>'Sheet1 (5)'!L13</f>
        <v>0</v>
      </c>
      <c r="AO23">
        <f>SUM(LEN(AN23))</f>
        <v>1</v>
      </c>
      <c r="AP23" s="242" t="str">
        <f>IF(AN23&gt;1.9," "&amp;AM23&amp;" "&amp;AN23,"")</f>
        <v/>
      </c>
      <c r="AQ23" t="s">
        <v>852</v>
      </c>
      <c r="AR23">
        <f>'Sheet1 (5)'!L16</f>
        <v>0</v>
      </c>
      <c r="AS23">
        <f>SUM(LEN(AR23))</f>
        <v>1</v>
      </c>
      <c r="AT23" s="242" t="str">
        <f>IF(AR23&gt;1.9," "&amp;AQ23&amp;" "&amp;AR23,"")</f>
        <v/>
      </c>
      <c r="AU23" t="s">
        <v>853</v>
      </c>
      <c r="AV23">
        <f>'Sheet1 (5)'!L19</f>
        <v>0</v>
      </c>
      <c r="AW23">
        <f>SUM(LEN(AV23))</f>
        <v>1</v>
      </c>
      <c r="AX23" s="242" t="str">
        <f>IF(AV23&gt;1.9," "&amp;AU23&amp;" "&amp;AV23,"")</f>
        <v/>
      </c>
    </row>
    <row r="24" spans="2:50" x14ac:dyDescent="0.3">
      <c r="B24">
        <v>5.2</v>
      </c>
      <c r="C24" t="str">
        <f>_xlfn.TEXTJOIN(CHAR(10), TRUE,N24,R24,V24,Z24,AD24,AH24)</f>
        <v/>
      </c>
      <c r="D24">
        <f t="shared" ref="D24:D26" si="3">SUM(LEN(C24))</f>
        <v>0</v>
      </c>
      <c r="E24" s="65" t="str">
        <f>'Sheet1 (5)'!K24&amp;"  "&amp;'Sheet1 (5)'!K27&amp;"  "&amp;'Sheet1 (5)'!K30&amp;"  "&amp;'Sheet1 (5)'!L24&amp;"  "&amp;'Sheet1 (5)'!L27&amp;"  "&amp;'Sheet1 (5)'!L30&amp;"  "</f>
        <v xml:space="preserve">            </v>
      </c>
      <c r="F24" s="65"/>
      <c r="G24" s="65"/>
      <c r="H24" s="65"/>
      <c r="I24" s="65"/>
      <c r="J24" s="65"/>
      <c r="K24" t="s">
        <v>77</v>
      </c>
      <c r="L24">
        <f>IF('Sheet1 (5)'!G24="AL3","(OFI) " &amp; 'Sheet1 (5)'!K24, 'Sheet1 (5)'!K24)</f>
        <v>0</v>
      </c>
      <c r="M24">
        <f>SUM(LEN(L24))</f>
        <v>1</v>
      </c>
      <c r="N24" s="242" t="str">
        <f>IF(L24&gt;5.9," "&amp;K24&amp;" "&amp;L24,"")</f>
        <v/>
      </c>
      <c r="O24" t="s">
        <v>79</v>
      </c>
      <c r="P24">
        <f>IF('Sheet1 (5)'!G27="AL3","(OFI) " &amp; 'Sheet1 (5)'!K27, 'Sheet1 (5)'!K27)</f>
        <v>0</v>
      </c>
      <c r="Q24">
        <f>SUM(LEN(P24))</f>
        <v>1</v>
      </c>
      <c r="R24" s="242" t="str">
        <f>IF(P24&gt;5.9," "&amp;O24&amp;" "&amp;P24,"")</f>
        <v/>
      </c>
      <c r="S24" t="s">
        <v>78</v>
      </c>
      <c r="T24">
        <f>IF('Sheet1 (5)'!G30="AL3","(OFI) " &amp; 'Sheet1 (5)'!K30, 'Sheet1 (5)'!K30)</f>
        <v>0</v>
      </c>
      <c r="U24">
        <f>SUM(LEN(T24))</f>
        <v>1</v>
      </c>
      <c r="V24" s="242" t="str">
        <f>IF(T24&gt;5.9," "&amp;S24&amp;" "&amp;T24,"")</f>
        <v/>
      </c>
      <c r="W24" t="s">
        <v>854</v>
      </c>
      <c r="X24">
        <f>'Sheet1 (5)'!L24</f>
        <v>0</v>
      </c>
      <c r="Y24">
        <f>SUM(LEN(X24))</f>
        <v>1</v>
      </c>
      <c r="Z24" s="242" t="str">
        <f>IF(X24&gt;5.9," "&amp;W24&amp;" "&amp;X24,"")</f>
        <v/>
      </c>
      <c r="AA24" t="s">
        <v>855</v>
      </c>
      <c r="AB24">
        <f>'Sheet1 (5)'!L27</f>
        <v>0</v>
      </c>
      <c r="AC24">
        <f>SUM(LEN(AB24))</f>
        <v>1</v>
      </c>
      <c r="AD24" s="242" t="str">
        <f>IF(AB24&gt;5.9," "&amp;AA24&amp;" "&amp;AB24,"")</f>
        <v/>
      </c>
      <c r="AE24" t="s">
        <v>856</v>
      </c>
      <c r="AF24">
        <f>'Sheet1 (5)'!L30</f>
        <v>0</v>
      </c>
      <c r="AG24">
        <f>SUM(LEN(AF24))</f>
        <v>1</v>
      </c>
      <c r="AH24" s="242" t="str">
        <f>IF(AF24&gt;5.9," "&amp;AE24&amp;" "&amp;AF24,"")</f>
        <v/>
      </c>
    </row>
    <row r="25" spans="2:50" x14ac:dyDescent="0.3">
      <c r="B25">
        <v>5.3</v>
      </c>
      <c r="C25" t="str">
        <f>_xlfn.TEXTJOIN(CHAR(10), TRUE,N25,R25,V25,Z25,AD25,AH25)</f>
        <v/>
      </c>
      <c r="D25">
        <f t="shared" si="3"/>
        <v>0</v>
      </c>
      <c r="E25" s="65" t="str">
        <f>'Sheet1 (5)'!K35&amp;"  "&amp;'Sheet1 (5)'!K38&amp;"  "&amp;'Sheet1 (5)'!K41&amp;"  "&amp;'Sheet1 (5)'!L35&amp;"  "&amp;'Sheet1 (5)'!L38&amp;"  "&amp;'Sheet1 (5)'!L41&amp;"  "</f>
        <v xml:space="preserve">            </v>
      </c>
      <c r="F25" s="65"/>
      <c r="G25" s="65"/>
      <c r="H25" s="65"/>
      <c r="I25" s="65"/>
      <c r="J25" s="65"/>
      <c r="K25" t="s">
        <v>80</v>
      </c>
      <c r="L25">
        <f>IF('Sheet1 (5)'!G35="AL3","(OFI) " &amp; 'Sheet1 (5)'!K35, 'Sheet1 (5)'!K35)</f>
        <v>0</v>
      </c>
      <c r="M25">
        <f>SUM(LEN(L25))</f>
        <v>1</v>
      </c>
      <c r="N25" s="242" t="str">
        <f>IF(L25&gt;5.9," "&amp;K25&amp;" "&amp;L25,"")</f>
        <v/>
      </c>
      <c r="O25" t="s">
        <v>150</v>
      </c>
      <c r="P25">
        <f>IF('Sheet1 (5)'!G38="AL3","(OFI) " &amp; 'Sheet1 (5)'!K38, 'Sheet1 (5)'!K38)</f>
        <v>0</v>
      </c>
      <c r="Q25">
        <f>SUM(LEN(P25))</f>
        <v>1</v>
      </c>
      <c r="R25" s="242" t="str">
        <f>IF(P25&gt;5.9," "&amp;O25&amp;" "&amp;P25,"")</f>
        <v/>
      </c>
      <c r="S25" t="s">
        <v>151</v>
      </c>
      <c r="T25">
        <f>IF('Sheet1 (5)'!G41="AL3","(OFI) " &amp; 'Sheet1 (5)'!K41, 'Sheet1 (5)'!K41)</f>
        <v>0</v>
      </c>
      <c r="U25">
        <f>SUM(LEN(T25))</f>
        <v>1</v>
      </c>
      <c r="V25" s="242" t="str">
        <f>IF(T25&gt;5.9," "&amp;S25&amp;" "&amp;T25,"")</f>
        <v/>
      </c>
      <c r="W25" t="s">
        <v>857</v>
      </c>
      <c r="X25">
        <f>'Sheet1 (5)'!L35</f>
        <v>0</v>
      </c>
      <c r="Y25">
        <f>SUM(LEN(X25))</f>
        <v>1</v>
      </c>
      <c r="Z25" s="242" t="str">
        <f>IF(X25&gt;5.9," "&amp;W25&amp;" "&amp;X25,"")</f>
        <v/>
      </c>
      <c r="AA25" t="s">
        <v>858</v>
      </c>
      <c r="AB25">
        <f>'Sheet1 (5)'!L38</f>
        <v>0</v>
      </c>
      <c r="AC25">
        <f>SUM(LEN(AB25))</f>
        <v>1</v>
      </c>
      <c r="AD25" s="242" t="str">
        <f>IF(AB25&gt;5.9," "&amp;AA25&amp;" "&amp;AB25,"")</f>
        <v/>
      </c>
      <c r="AE25" t="s">
        <v>859</v>
      </c>
      <c r="AF25">
        <f>'Sheet1 (5)'!L41</f>
        <v>0</v>
      </c>
      <c r="AG25">
        <f>SUM(LEN(AF25))</f>
        <v>1</v>
      </c>
      <c r="AH25" s="242" t="str">
        <f>IF(AF25&gt;5.9," "&amp;AE25&amp;" "&amp;AF25,"")</f>
        <v/>
      </c>
    </row>
    <row r="26" spans="2:50" x14ac:dyDescent="0.3">
      <c r="B26">
        <v>5.4</v>
      </c>
      <c r="C26" t="str">
        <f>_xlfn.TEXTJOIN(CHAR(10), TRUE,N26,R26)</f>
        <v/>
      </c>
      <c r="D26">
        <f t="shared" si="3"/>
        <v>0</v>
      </c>
      <c r="E26" s="65" t="str">
        <f>'Sheet1 (5)'!K46&amp;"  "&amp;'Sheet1 (5)'!L46&amp;"  "</f>
        <v xml:space="preserve">    </v>
      </c>
      <c r="F26" s="65"/>
      <c r="G26" s="65"/>
      <c r="H26" s="65"/>
      <c r="I26" s="65"/>
      <c r="J26" s="65"/>
      <c r="K26" t="s">
        <v>747</v>
      </c>
      <c r="L26">
        <f>IF('Sheet1 (5)'!G46="AL3","(OFI) " &amp; 'Sheet1 (5)'!K46, 'Sheet1 (5)'!K46)</f>
        <v>0</v>
      </c>
      <c r="M26">
        <f>SUM(LEN(L26))</f>
        <v>1</v>
      </c>
      <c r="N26" s="242" t="str">
        <f>IF(L26&gt;5.9," "&amp;K26&amp;" "&amp;L26,"")</f>
        <v/>
      </c>
      <c r="O26" t="s">
        <v>860</v>
      </c>
      <c r="P26">
        <f>'Sheet1 (5)'!L46</f>
        <v>0</v>
      </c>
      <c r="Q26">
        <f>SUM(LEN(P26))</f>
        <v>1</v>
      </c>
      <c r="R26" s="242" t="str">
        <f>IF(P26&gt;5.9," "&amp;O26&amp;" "&amp;P26,"")</f>
        <v/>
      </c>
    </row>
    <row r="27" spans="2:50" x14ac:dyDescent="0.3">
      <c r="C27" s="65"/>
      <c r="D27" s="65"/>
      <c r="E27" s="65"/>
      <c r="F27" s="65"/>
      <c r="G27" s="65"/>
      <c r="H27" s="65"/>
      <c r="I27" s="65"/>
      <c r="J27" s="65"/>
      <c r="K27" s="65"/>
      <c r="L27" s="65"/>
      <c r="M27" s="65"/>
      <c r="N27" s="65"/>
    </row>
    <row r="28" spans="2:50" x14ac:dyDescent="0.3">
      <c r="C28" s="65"/>
      <c r="D28" s="65"/>
      <c r="E28" s="65"/>
      <c r="F28" s="65"/>
      <c r="G28" s="65"/>
      <c r="H28" s="65"/>
      <c r="I28" s="65"/>
      <c r="J28" s="65"/>
      <c r="K28" s="65"/>
      <c r="L28" s="65"/>
      <c r="M28" s="65"/>
      <c r="N28" s="65"/>
    </row>
    <row r="29" spans="2:50" x14ac:dyDescent="0.3">
      <c r="C29" s="65"/>
      <c r="D29" s="65"/>
      <c r="E29" s="65"/>
      <c r="F29" s="65"/>
      <c r="G29" s="65"/>
      <c r="H29" s="65"/>
      <c r="I29" s="65"/>
      <c r="J29" s="65"/>
      <c r="K29" s="65"/>
      <c r="L29" s="65"/>
      <c r="M29" s="65"/>
      <c r="N29" s="65"/>
    </row>
  </sheetData>
  <sheetProtection selectLockedCells="1" selectUnlockedCells="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B3:BF29"/>
  <sheetViews>
    <sheetView showGridLines="0" showRuler="0" topLeftCell="A3" zoomScale="90" zoomScaleNormal="90" zoomScaleSheetLayoutView="50" zoomScalePageLayoutView="50" workbookViewId="0">
      <selection activeCell="C27" sqref="C27"/>
    </sheetView>
  </sheetViews>
  <sheetFormatPr defaultRowHeight="14.4" x14ac:dyDescent="0.3"/>
  <sheetData>
    <row r="3" spans="2:34" x14ac:dyDescent="0.3">
      <c r="B3" t="s">
        <v>404</v>
      </c>
      <c r="C3" t="s">
        <v>393</v>
      </c>
    </row>
    <row r="5" spans="2:34" x14ac:dyDescent="0.3">
      <c r="C5" t="s">
        <v>584</v>
      </c>
    </row>
    <row r="6" spans="2:34" x14ac:dyDescent="0.3">
      <c r="B6">
        <v>6.1</v>
      </c>
      <c r="C6" t="str">
        <f>_xlfn.TEXTJOIN(CHAR(10), TRUE,N6,R6,V6,Z6,AD6,AH6)</f>
        <v/>
      </c>
      <c r="D6">
        <f>SUM(LEN(C6))</f>
        <v>0</v>
      </c>
      <c r="E6" t="str">
        <f>'Sheet1 (6)'!I7&amp;"  "&amp;'Sheet1 (6)'!I10&amp;"  "&amp;'Sheet1 (6)'!I13&amp;"  "&amp;'Sheet1 (6)'!I16&amp;"  "&amp;'Sheet1 (6)'!I19&amp;"  "&amp;'Sheet1 (6)'!I22&amp;"  "</f>
        <v xml:space="preserve">            </v>
      </c>
      <c r="K6" t="s">
        <v>84</v>
      </c>
      <c r="L6">
        <f>'Sheet1 (6)'!I7</f>
        <v>0</v>
      </c>
      <c r="M6">
        <f>SUM(LEN(L6))</f>
        <v>1</v>
      </c>
      <c r="N6" s="242" t="str">
        <f>IF(L6&gt;1.9," "&amp;K6&amp;" "&amp;L6,"")</f>
        <v/>
      </c>
      <c r="O6" t="s">
        <v>85</v>
      </c>
      <c r="P6">
        <f>'Sheet1 (6)'!I10</f>
        <v>0</v>
      </c>
      <c r="Q6">
        <f>SUM(LEN(P6))</f>
        <v>1</v>
      </c>
      <c r="R6" s="242" t="str">
        <f>IF(P6&gt;1.9," "&amp;O6&amp;" "&amp;P6,"")</f>
        <v/>
      </c>
      <c r="S6" t="s">
        <v>86</v>
      </c>
      <c r="T6">
        <f>'Sheet1 (6)'!I13</f>
        <v>0</v>
      </c>
      <c r="U6">
        <f>SUM(LEN(T6))</f>
        <v>1</v>
      </c>
      <c r="V6" s="242" t="str">
        <f>IF(T6&gt;1.9," "&amp;S6&amp;" "&amp;T6,"")</f>
        <v/>
      </c>
      <c r="W6" t="s">
        <v>87</v>
      </c>
      <c r="X6">
        <f>'Sheet1 (6)'!I16</f>
        <v>0</v>
      </c>
      <c r="Y6">
        <f>SUM(LEN(X6))</f>
        <v>1</v>
      </c>
      <c r="Z6" s="242" t="str">
        <f>IF(X6&gt;1.9," "&amp;W6&amp;" "&amp;X6,"")</f>
        <v/>
      </c>
      <c r="AA6" t="s">
        <v>88</v>
      </c>
      <c r="AB6">
        <f>'Sheet1 (6)'!I19</f>
        <v>0</v>
      </c>
      <c r="AC6">
        <f>SUM(LEN(AB6))</f>
        <v>1</v>
      </c>
      <c r="AD6" s="242" t="str">
        <f>IF(AB6&gt;1.9," "&amp;AA6&amp;" "&amp;AB6,"")</f>
        <v/>
      </c>
      <c r="AE6" t="s">
        <v>89</v>
      </c>
      <c r="AF6">
        <f>'Sheet1 (6)'!I22</f>
        <v>0</v>
      </c>
      <c r="AG6">
        <f>SUM(LEN(AF6))</f>
        <v>1</v>
      </c>
      <c r="AH6" s="242" t="str">
        <f>IF(AF6&gt;1.9," "&amp;AE6&amp;" "&amp;AF6,"")</f>
        <v/>
      </c>
    </row>
    <row r="7" spans="2:34" x14ac:dyDescent="0.3">
      <c r="B7">
        <v>6.2</v>
      </c>
      <c r="C7" t="str">
        <f>_xlfn.TEXTJOIN(CHAR(10), TRUE,N7,R7,V7)</f>
        <v/>
      </c>
      <c r="D7">
        <f t="shared" ref="D7:D9" si="0">SUM(LEN(C7))</f>
        <v>0</v>
      </c>
      <c r="E7" t="str">
        <f>'Sheet1 (6)'!I27&amp;"  "&amp;'Sheet1 (6)'!I30&amp;"  "&amp;'Sheet1 (6)'!I33&amp;"  "</f>
        <v xml:space="preserve">      </v>
      </c>
      <c r="K7" t="s">
        <v>91</v>
      </c>
      <c r="L7">
        <f>'Sheet1 (6)'!I27</f>
        <v>0</v>
      </c>
      <c r="M7">
        <f>SUM(LEN(L7))</f>
        <v>1</v>
      </c>
      <c r="N7" s="242" t="str">
        <f>IF(L7&gt;1.9," "&amp;K7&amp;" "&amp;L7,"")</f>
        <v/>
      </c>
      <c r="O7" t="s">
        <v>93</v>
      </c>
      <c r="P7">
        <f>'Sheet1 (6)'!I30</f>
        <v>0</v>
      </c>
      <c r="Q7">
        <f>SUM(LEN(P7))</f>
        <v>1</v>
      </c>
      <c r="R7" s="242" t="str">
        <f>IF(P7&gt;1.9," "&amp;O7&amp;" "&amp;P7,"")</f>
        <v/>
      </c>
      <c r="S7" t="s">
        <v>92</v>
      </c>
      <c r="T7">
        <f>'Sheet1 (6)'!I33</f>
        <v>0</v>
      </c>
      <c r="U7">
        <f>SUM(LEN(T7))</f>
        <v>1</v>
      </c>
      <c r="V7" s="242" t="str">
        <f>IF(T7&gt;1.9," "&amp;S7&amp;" "&amp;T7,"")</f>
        <v/>
      </c>
    </row>
    <row r="8" spans="2:34" x14ac:dyDescent="0.3">
      <c r="B8">
        <v>6.3</v>
      </c>
      <c r="C8" t="str">
        <f>_xlfn.TEXTJOIN(CHAR(10), TRUE,N8,R8,V8)</f>
        <v/>
      </c>
      <c r="D8">
        <f t="shared" si="0"/>
        <v>0</v>
      </c>
      <c r="E8" t="str">
        <f>'Sheet1 (6)'!I38&amp;"  "&amp;'Sheet1 (6)'!I41&amp;"  "&amp;'Sheet1 (6)'!I44&amp;"  "</f>
        <v xml:space="preserve">      </v>
      </c>
      <c r="K8" t="s">
        <v>95</v>
      </c>
      <c r="L8">
        <f>'Sheet1 (6)'!I38</f>
        <v>0</v>
      </c>
      <c r="M8">
        <f>SUM(LEN(L8))</f>
        <v>1</v>
      </c>
      <c r="N8" s="242" t="str">
        <f>IF(L8&gt;1.9," "&amp;K8&amp;" "&amp;L8,"")</f>
        <v/>
      </c>
      <c r="O8" t="s">
        <v>96</v>
      </c>
      <c r="P8">
        <f>'Sheet1 (6)'!I41</f>
        <v>0</v>
      </c>
      <c r="Q8">
        <f>SUM(LEN(P8))</f>
        <v>1</v>
      </c>
      <c r="R8" s="242" t="str">
        <f>IF(P8&gt;1.9," "&amp;O8&amp;" "&amp;P8,"")</f>
        <v/>
      </c>
      <c r="S8" t="s">
        <v>97</v>
      </c>
      <c r="T8">
        <f>'Sheet1 (6)'!I44</f>
        <v>0</v>
      </c>
      <c r="U8">
        <f>SUM(LEN(T8))</f>
        <v>1</v>
      </c>
      <c r="V8" s="242" t="str">
        <f>IF(T8&gt;1.9," "&amp;S8&amp;" "&amp;T8,"")</f>
        <v/>
      </c>
    </row>
    <row r="9" spans="2:34" x14ac:dyDescent="0.3">
      <c r="B9">
        <v>6.4</v>
      </c>
      <c r="C9" t="str">
        <f>_xlfn.TEXTJOIN(CHAR(10), TRUE,N9,R9,V9,Z9)</f>
        <v/>
      </c>
      <c r="D9">
        <f t="shared" si="0"/>
        <v>0</v>
      </c>
      <c r="E9" t="str">
        <f>'Sheet1 (6)'!I49&amp;"  "&amp;'Sheet1 (6)'!I52&amp;"  "&amp;'Sheet1 (6)'!I55&amp;"  "&amp;'Sheet1 (6)'!I58&amp;"  "</f>
        <v xml:space="preserve">        </v>
      </c>
      <c r="K9" t="s">
        <v>99</v>
      </c>
      <c r="L9">
        <f>'Sheet1 (6)'!I49</f>
        <v>0</v>
      </c>
      <c r="M9">
        <f>SUM(LEN(L9))</f>
        <v>1</v>
      </c>
      <c r="N9" s="242" t="str">
        <f>IF(L9&gt;1.9," "&amp;K9&amp;" "&amp;L9,"")</f>
        <v/>
      </c>
      <c r="O9" t="s">
        <v>100</v>
      </c>
      <c r="P9">
        <f>'Sheet1 (6)'!I52</f>
        <v>0</v>
      </c>
      <c r="Q9">
        <f>SUM(LEN(P9))</f>
        <v>1</v>
      </c>
      <c r="R9" s="242" t="str">
        <f>IF(P9&gt;1.9," "&amp;O9&amp;" "&amp;P9,"")</f>
        <v/>
      </c>
      <c r="S9" t="s">
        <v>101</v>
      </c>
      <c r="T9">
        <f>'Sheet1 (6)'!I55</f>
        <v>0</v>
      </c>
      <c r="U9">
        <f>SUM(LEN(T9))</f>
        <v>1</v>
      </c>
      <c r="V9" s="242" t="str">
        <f>IF(T9&gt;1.9," "&amp;S9&amp;" "&amp;T9,"")</f>
        <v/>
      </c>
      <c r="W9" t="s">
        <v>407</v>
      </c>
      <c r="X9">
        <f>'Sheet1 (6)'!I58</f>
        <v>0</v>
      </c>
      <c r="Y9">
        <f>SUM(LEN(X9))</f>
        <v>1</v>
      </c>
      <c r="Z9" s="242" t="str">
        <f>IF(X9&gt;1.9," "&amp;W9&amp;" "&amp;X9,"")</f>
        <v/>
      </c>
    </row>
    <row r="10" spans="2:34" x14ac:dyDescent="0.3">
      <c r="C10" s="65"/>
      <c r="D10" s="65"/>
      <c r="E10" s="65"/>
      <c r="F10" s="65"/>
      <c r="G10" s="65"/>
      <c r="H10" s="65"/>
      <c r="I10" s="65"/>
      <c r="J10" s="65"/>
      <c r="K10" s="65"/>
      <c r="L10" s="65"/>
      <c r="M10" s="65"/>
      <c r="N10" s="65"/>
    </row>
    <row r="11" spans="2:34" x14ac:dyDescent="0.3">
      <c r="C11" s="65"/>
      <c r="D11" s="65"/>
      <c r="E11" s="65"/>
      <c r="F11" s="65"/>
      <c r="G11" s="65"/>
      <c r="H11" s="65"/>
      <c r="I11" s="65"/>
      <c r="J11" s="65"/>
      <c r="K11" s="65"/>
      <c r="L11" s="65"/>
      <c r="M11" s="65"/>
      <c r="N11" s="65"/>
    </row>
    <row r="12" spans="2:34" ht="7.5" customHeight="1" x14ac:dyDescent="0.3"/>
    <row r="13" spans="2:34" x14ac:dyDescent="0.3">
      <c r="C13" t="s">
        <v>887</v>
      </c>
    </row>
    <row r="14" spans="2:34" x14ac:dyDescent="0.3">
      <c r="B14">
        <v>6.1</v>
      </c>
      <c r="C14" t="str">
        <f>_xlfn.TEXTJOIN(CHAR(10), TRUE,N14,R14,V14,Z14,AD14,AH14)</f>
        <v/>
      </c>
      <c r="D14">
        <f>SUM(LEN(C14))</f>
        <v>0</v>
      </c>
      <c r="E14" t="str">
        <f>'Sheet1 (6)'!J7&amp;"  "&amp;'Sheet1 (6)'!J10&amp;"  "&amp;'Sheet1 (6)'!J13&amp;"  "&amp;'Sheet1 (6)'!J16&amp;"  "&amp;'Sheet1 (6)'!J19&amp;"  "&amp;'Sheet1 (6)'!J22&amp;"  "</f>
        <v xml:space="preserve">            </v>
      </c>
      <c r="K14" t="s">
        <v>84</v>
      </c>
      <c r="L14">
        <f>IF('Sheet1 (6)'!J7="",0,"(AOC) " &amp; 'Sheet1 (6)'!J7)</f>
        <v>0</v>
      </c>
      <c r="M14">
        <f>SUM(LEN(L14))</f>
        <v>1</v>
      </c>
      <c r="N14" s="242" t="str">
        <f>IF(L14&gt;1.9," "&amp;K14&amp;" "&amp;L14,"")</f>
        <v/>
      </c>
      <c r="O14" t="s">
        <v>85</v>
      </c>
      <c r="P14">
        <f>IF('Sheet1 (6)'!J10="",0,"(AOC) " &amp; 'Sheet1 (6)'!J10)</f>
        <v>0</v>
      </c>
      <c r="Q14">
        <f>SUM(LEN(P14))</f>
        <v>1</v>
      </c>
      <c r="R14" s="242" t="str">
        <f>IF(P14&gt;1.9," "&amp;O14&amp;" "&amp;P14,"")</f>
        <v/>
      </c>
      <c r="S14" t="s">
        <v>86</v>
      </c>
      <c r="T14">
        <f>IF('Sheet1 (6)'!J13="",0,"(AOC) " &amp; 'Sheet1 (6)'!J13)</f>
        <v>0</v>
      </c>
      <c r="U14">
        <f>SUM(LEN(T14))</f>
        <v>1</v>
      </c>
      <c r="V14" s="242" t="str">
        <f>IF(T14&gt;1.9," "&amp;S14&amp;" "&amp;T14,"")</f>
        <v/>
      </c>
      <c r="W14" t="s">
        <v>87</v>
      </c>
      <c r="X14">
        <f>IF('Sheet1 (6)'!J16="",0,"(AOC) " &amp; 'Sheet1 (6)'!J16)</f>
        <v>0</v>
      </c>
      <c r="Y14">
        <f>SUM(LEN(X14))</f>
        <v>1</v>
      </c>
      <c r="Z14" s="242" t="str">
        <f>IF(X14&gt;1.9," "&amp;W14&amp;" "&amp;X14,"")</f>
        <v/>
      </c>
      <c r="AA14" t="s">
        <v>88</v>
      </c>
      <c r="AB14">
        <f>IF('Sheet1 (6)'!J19="",0,"(AOC) " &amp; 'Sheet1 (6)'!J19)</f>
        <v>0</v>
      </c>
      <c r="AC14">
        <f>SUM(LEN(AB14))</f>
        <v>1</v>
      </c>
      <c r="AD14" s="242" t="str">
        <f>IF(AB14&gt;1.9," "&amp;AA14&amp;" "&amp;AB14,"")</f>
        <v/>
      </c>
      <c r="AE14" t="s">
        <v>89</v>
      </c>
      <c r="AF14">
        <f>IF('Sheet1 (6)'!J22="",0,"(AOC) " &amp; 'Sheet1 (6)'!J22)</f>
        <v>0</v>
      </c>
      <c r="AG14">
        <f>SUM(LEN(AF14))</f>
        <v>1</v>
      </c>
      <c r="AH14" s="242" t="str">
        <f>IF(AF14&gt;1.9," "&amp;AE14&amp;" "&amp;AF14,"")</f>
        <v/>
      </c>
    </row>
    <row r="15" spans="2:34" x14ac:dyDescent="0.3">
      <c r="B15">
        <v>6.2</v>
      </c>
      <c r="C15" t="str">
        <f>_xlfn.TEXTJOIN(CHAR(10), TRUE,N15,R15,V15)</f>
        <v/>
      </c>
      <c r="D15">
        <f t="shared" ref="D15:D17" si="1">SUM(LEN(C15))</f>
        <v>0</v>
      </c>
      <c r="E15" t="str">
        <f>'Sheet1 (6)'!J27&amp;"  "&amp;'Sheet1 (6)'!J30&amp;"  "&amp;'Sheet1 (6)'!J33&amp;"  "</f>
        <v xml:space="preserve">      </v>
      </c>
      <c r="K15" t="s">
        <v>91</v>
      </c>
      <c r="L15">
        <f>IF('Sheet1 (6)'!J27="",0,"(AOC) " &amp; 'Sheet1 (6)'!J27)</f>
        <v>0</v>
      </c>
      <c r="M15">
        <f>SUM(LEN(L15))</f>
        <v>1</v>
      </c>
      <c r="N15" s="242" t="str">
        <f>IF(L15&gt;1.9," "&amp;K15&amp;" "&amp;L15,"")</f>
        <v/>
      </c>
      <c r="O15" t="s">
        <v>93</v>
      </c>
      <c r="P15">
        <f>IF('Sheet1 (6)'!J30="",0,"(AOC) " &amp; 'Sheet1 (6)'!J30)</f>
        <v>0</v>
      </c>
      <c r="Q15">
        <f>SUM(LEN(P15))</f>
        <v>1</v>
      </c>
      <c r="R15" s="242" t="str">
        <f>IF(P15&gt;1.9," "&amp;O15&amp;" "&amp;P15,"")</f>
        <v/>
      </c>
      <c r="S15" t="s">
        <v>92</v>
      </c>
      <c r="T15">
        <f>IF('Sheet1 (6)'!J33="",0,"(AOC) " &amp; 'Sheet1 (6)'!J33)</f>
        <v>0</v>
      </c>
      <c r="U15">
        <f>SUM(LEN(T15))</f>
        <v>1</v>
      </c>
      <c r="V15" s="242" t="str">
        <f>IF(T15&gt;1.9," "&amp;S15&amp;" "&amp;T15,"")</f>
        <v/>
      </c>
    </row>
    <row r="16" spans="2:34" x14ac:dyDescent="0.3">
      <c r="B16">
        <v>6.3</v>
      </c>
      <c r="C16" t="str">
        <f>_xlfn.TEXTJOIN(CHAR(10), TRUE,N16,R16,V16)</f>
        <v/>
      </c>
      <c r="D16">
        <f t="shared" si="1"/>
        <v>0</v>
      </c>
      <c r="E16" t="str">
        <f>'Sheet1 (6)'!J38&amp;"  "&amp;'Sheet1 (6)'!J41&amp;"  "&amp;'Sheet1 (6)'!J44&amp;"  "</f>
        <v xml:space="preserve">      </v>
      </c>
      <c r="K16" t="s">
        <v>95</v>
      </c>
      <c r="L16">
        <f>IF('Sheet1 (6)'!J38="",0,"(AOC) " &amp; 'Sheet1 (6)'!J38)</f>
        <v>0</v>
      </c>
      <c r="M16">
        <f>SUM(LEN(L16))</f>
        <v>1</v>
      </c>
      <c r="N16" s="242" t="str">
        <f>IF(L16&gt;1.9," "&amp;K16&amp;" "&amp;L16,"")</f>
        <v/>
      </c>
      <c r="O16" t="s">
        <v>96</v>
      </c>
      <c r="P16">
        <f>IF('Sheet1 (6)'!J41="",0,"(AOC) " &amp; 'Sheet1 (6)'!J41)</f>
        <v>0</v>
      </c>
      <c r="Q16">
        <f>SUM(LEN(P16))</f>
        <v>1</v>
      </c>
      <c r="R16" s="242" t="str">
        <f>IF(P16&gt;1.9," "&amp;O16&amp;" "&amp;P16,"")</f>
        <v/>
      </c>
      <c r="S16" t="s">
        <v>97</v>
      </c>
      <c r="T16">
        <f>IF('Sheet1 (6)'!J44="",0,"(AOC) " &amp; 'Sheet1 (6)'!J44)</f>
        <v>0</v>
      </c>
      <c r="U16">
        <f>SUM(LEN(T16))</f>
        <v>1</v>
      </c>
      <c r="V16" s="242" t="str">
        <f>IF(T16&gt;1.9," "&amp;S16&amp;" "&amp;T16,"")</f>
        <v/>
      </c>
    </row>
    <row r="17" spans="2:58" x14ac:dyDescent="0.3">
      <c r="B17">
        <v>6.4</v>
      </c>
      <c r="C17" t="str">
        <f>_xlfn.TEXTJOIN(CHAR(10), TRUE,N17,R17,V17,Z17)</f>
        <v/>
      </c>
      <c r="D17">
        <f t="shared" si="1"/>
        <v>0</v>
      </c>
      <c r="E17" t="str">
        <f>'Sheet1 (6)'!J49&amp;"  "&amp;'Sheet1 (6)'!J52&amp;"  "&amp;'Sheet1 (6)'!J55&amp;"  "&amp;'Sheet1 (6)'!J58&amp;"  "</f>
        <v xml:space="preserve">        </v>
      </c>
      <c r="K17" t="s">
        <v>99</v>
      </c>
      <c r="L17">
        <f>IF('Sheet1 (6)'!J49="",0,"(AOC) " &amp; 'Sheet1 (6)'!J49)</f>
        <v>0</v>
      </c>
      <c r="M17">
        <f>SUM(LEN(L17))</f>
        <v>1</v>
      </c>
      <c r="N17" s="242" t="str">
        <f>IF(L17&gt;1.9," "&amp;K17&amp;" "&amp;L17,"")</f>
        <v/>
      </c>
      <c r="O17" t="s">
        <v>100</v>
      </c>
      <c r="P17">
        <f>IF('Sheet1 (6)'!J52="",0,"(AOC) " &amp; 'Sheet1 (6)'!J52)</f>
        <v>0</v>
      </c>
      <c r="Q17">
        <f>SUM(LEN(P17))</f>
        <v>1</v>
      </c>
      <c r="R17" s="242" t="str">
        <f>IF(P17&gt;1.9," "&amp;O17&amp;" "&amp;P17,"")</f>
        <v/>
      </c>
      <c r="S17" t="s">
        <v>101</v>
      </c>
      <c r="T17">
        <f>IF('Sheet1 (6)'!J55="",0,"(AOC) " &amp; 'Sheet1 (6)'!J55)</f>
        <v>0</v>
      </c>
      <c r="U17">
        <f>SUM(LEN(T17))</f>
        <v>1</v>
      </c>
      <c r="V17" s="242" t="str">
        <f>IF(T17&gt;1.9," "&amp;S17&amp;" "&amp;T17,"")</f>
        <v/>
      </c>
      <c r="W17" t="s">
        <v>407</v>
      </c>
      <c r="X17">
        <f>IF('Sheet1 (6)'!J58="",0,"(AOC) " &amp; 'Sheet1 (6)'!J58)</f>
        <v>0</v>
      </c>
      <c r="Y17">
        <f>SUM(LEN(X17))</f>
        <v>1</v>
      </c>
      <c r="Z17" s="242" t="str">
        <f>IF(X17&gt;1.9," "&amp;W17&amp;" "&amp;X17,"")</f>
        <v/>
      </c>
    </row>
    <row r="18" spans="2:58" x14ac:dyDescent="0.3">
      <c r="C18" s="65"/>
      <c r="D18" s="65"/>
      <c r="E18" s="65"/>
      <c r="F18" s="65"/>
      <c r="G18" s="65"/>
      <c r="H18" s="65"/>
      <c r="I18" s="65"/>
      <c r="J18" s="65"/>
      <c r="K18" s="65"/>
      <c r="L18" s="65"/>
      <c r="M18" s="65"/>
      <c r="N18" s="65"/>
    </row>
    <row r="19" spans="2:58" x14ac:dyDescent="0.3">
      <c r="C19" s="65"/>
      <c r="D19" s="65"/>
      <c r="E19" s="65"/>
      <c r="F19" s="65"/>
      <c r="G19" s="65"/>
      <c r="H19" s="65"/>
      <c r="I19" s="65"/>
      <c r="J19" s="65"/>
      <c r="K19" s="65"/>
      <c r="L19" s="65"/>
      <c r="M19" s="65"/>
      <c r="N19" s="65"/>
    </row>
    <row r="20" spans="2:58" x14ac:dyDescent="0.3">
      <c r="C20" s="65"/>
      <c r="D20" s="65"/>
      <c r="E20" s="65"/>
      <c r="F20" s="65"/>
      <c r="G20" s="65"/>
      <c r="H20" s="65"/>
      <c r="I20" s="65"/>
      <c r="J20" s="65"/>
      <c r="K20" s="65"/>
      <c r="L20" s="65"/>
      <c r="M20" s="65"/>
      <c r="N20" s="65"/>
    </row>
    <row r="21" spans="2:58" ht="7.5" customHeight="1" x14ac:dyDescent="0.3"/>
    <row r="22" spans="2:58" x14ac:dyDescent="0.3">
      <c r="C22" t="s">
        <v>980</v>
      </c>
    </row>
    <row r="23" spans="2:58" x14ac:dyDescent="0.3">
      <c r="B23">
        <v>6.1</v>
      </c>
      <c r="C23" t="str">
        <f>_xlfn.TEXTJOIN(CHAR(10), TRUE,N23,R23,V23,Z23,AD23,AH23,AL23,AP23,AT23,AX23,BB23,BF23)</f>
        <v/>
      </c>
      <c r="D23">
        <f>SUM(LEN(C23))</f>
        <v>0</v>
      </c>
      <c r="E23" t="str">
        <f>'Sheet1 (6)'!K7&amp;"  "&amp;'Sheet1 (6)'!K10&amp;"  "&amp;'Sheet1 (6)'!K13&amp;"  "&amp;'Sheet1 (6)'!K16&amp;"  "&amp;'Sheet1 (6)'!K19&amp;"  "&amp;'Sheet1 (6)'!K22&amp;"  "&amp;'Sheet1 (6)'!L7&amp;"  "&amp;'Sheet1 (6)'!L10&amp;"  "&amp;'Sheet1 (6)'!L13&amp;"  "&amp;'Sheet1 (6)'!L16&amp;"  "&amp;'Sheet1 (6)'!L19&amp;"  "&amp;'Sheet1 (6)'!L22&amp;"  "</f>
        <v xml:space="preserve">                        </v>
      </c>
      <c r="K23" t="s">
        <v>84</v>
      </c>
      <c r="L23">
        <f>IF('Sheet1 (6)'!G7="AL3","(OFI) " &amp; 'Sheet1 (6)'!K7, 'Sheet1 (6)'!K7)</f>
        <v>0</v>
      </c>
      <c r="M23">
        <f>SUM(LEN(L23))</f>
        <v>1</v>
      </c>
      <c r="N23" s="242" t="str">
        <f>IF(L23&gt;1.9," "&amp;K23&amp;" "&amp;L23,"")</f>
        <v/>
      </c>
      <c r="O23" t="s">
        <v>85</v>
      </c>
      <c r="P23">
        <f>IF('Sheet1 (6)'!G10="AL3","(OFI) " &amp; 'Sheet1 (6)'!K10, 'Sheet1 (6)'!K10)</f>
        <v>0</v>
      </c>
      <c r="Q23">
        <f>SUM(LEN(P23))</f>
        <v>1</v>
      </c>
      <c r="R23" s="242" t="str">
        <f>IF(P23&gt;1.9," "&amp;O23&amp;" "&amp;P23,"")</f>
        <v/>
      </c>
      <c r="S23" t="s">
        <v>86</v>
      </c>
      <c r="T23">
        <f>IF('Sheet1 (6)'!G13="AL3","(OFI) " &amp; 'Sheet1 (6)'!K13, 'Sheet1 (6)'!K13)</f>
        <v>0</v>
      </c>
      <c r="U23">
        <f>SUM(LEN(T23))</f>
        <v>1</v>
      </c>
      <c r="V23" s="242" t="str">
        <f>IF(T23&gt;1.9," "&amp;S23&amp;" "&amp;T23,"")</f>
        <v/>
      </c>
      <c r="W23" t="s">
        <v>87</v>
      </c>
      <c r="X23">
        <f>IF('Sheet1 (6)'!G16="AL3","(OFI) " &amp; 'Sheet1 (6)'!K16, 'Sheet1 (6)'!K16)</f>
        <v>0</v>
      </c>
      <c r="Y23">
        <f>SUM(LEN(X23))</f>
        <v>1</v>
      </c>
      <c r="Z23" s="242" t="str">
        <f>IF(X23&gt;1.9," "&amp;W23&amp;" "&amp;X23,"")</f>
        <v/>
      </c>
      <c r="AA23" t="s">
        <v>88</v>
      </c>
      <c r="AB23">
        <f>IF('Sheet1 (6)'!G19="AL3","(OFI) " &amp; 'Sheet1 (6)'!K19, 'Sheet1 (6)'!K19)</f>
        <v>0</v>
      </c>
      <c r="AC23">
        <f>SUM(LEN(AB23))</f>
        <v>1</v>
      </c>
      <c r="AD23" s="242" t="str">
        <f>IF(AB23&gt;1.9," "&amp;AA23&amp;" "&amp;AB23,"")</f>
        <v/>
      </c>
      <c r="AE23" t="s">
        <v>89</v>
      </c>
      <c r="AF23">
        <f>IF('Sheet1 (6)'!G22="AL3","(OFI) " &amp; 'Sheet1 (6)'!K22, 'Sheet1 (6)'!K22)</f>
        <v>0</v>
      </c>
      <c r="AG23">
        <f>SUM(LEN(AF23))</f>
        <v>1</v>
      </c>
      <c r="AH23" s="242" t="str">
        <f>IF(AF23&gt;1.9," "&amp;AE23&amp;" "&amp;AF23,"")</f>
        <v/>
      </c>
      <c r="AI23" t="s">
        <v>861</v>
      </c>
      <c r="AJ23">
        <f>'Sheet1 (6)'!L7</f>
        <v>0</v>
      </c>
      <c r="AK23">
        <f>SUM(LEN(AJ23))</f>
        <v>1</v>
      </c>
      <c r="AL23" s="242" t="str">
        <f>IF(AJ23&gt;1.9," "&amp;AI23&amp;" "&amp;AJ23,"")</f>
        <v/>
      </c>
      <c r="AM23" t="s">
        <v>862</v>
      </c>
      <c r="AN23">
        <f>'Sheet1 (6)'!L10</f>
        <v>0</v>
      </c>
      <c r="AO23">
        <f>SUM(LEN(AN23))</f>
        <v>1</v>
      </c>
      <c r="AP23" s="242" t="str">
        <f>IF(AN23&gt;1.9," "&amp;AM23&amp;" "&amp;AN23,"")</f>
        <v/>
      </c>
      <c r="AQ23" t="s">
        <v>863</v>
      </c>
      <c r="AR23">
        <f>'Sheet1 (6)'!L13</f>
        <v>0</v>
      </c>
      <c r="AS23">
        <f>SUM(LEN(AR23))</f>
        <v>1</v>
      </c>
      <c r="AT23" s="242" t="str">
        <f>IF(AR23&gt;1.9," "&amp;AQ23&amp;" "&amp;AR23,"")</f>
        <v/>
      </c>
      <c r="AU23" t="s">
        <v>864</v>
      </c>
      <c r="AV23">
        <f>'Sheet1 (6)'!L16</f>
        <v>0</v>
      </c>
      <c r="AW23">
        <f>SUM(LEN(AV23))</f>
        <v>1</v>
      </c>
      <c r="AX23" s="242" t="str">
        <f>IF(AV23&gt;1.9," "&amp;AU23&amp;" "&amp;AV23,"")</f>
        <v/>
      </c>
      <c r="AY23" t="s">
        <v>865</v>
      </c>
      <c r="AZ23">
        <f>'Sheet1 (6)'!L19</f>
        <v>0</v>
      </c>
      <c r="BA23">
        <f>SUM(LEN(AZ23))</f>
        <v>1</v>
      </c>
      <c r="BB23" s="242" t="str">
        <f>IF(AZ23&gt;1.9," "&amp;AY23&amp;" "&amp;AZ23,"")</f>
        <v/>
      </c>
      <c r="BC23" t="s">
        <v>866</v>
      </c>
      <c r="BD23">
        <f>'Sheet1 (6)'!L22</f>
        <v>0</v>
      </c>
      <c r="BE23">
        <f>SUM(LEN(BD23))</f>
        <v>1</v>
      </c>
      <c r="BF23" s="242" t="str">
        <f>IF(BD23&gt;1.9," "&amp;BC23&amp;" "&amp;BD23,"")</f>
        <v/>
      </c>
    </row>
    <row r="24" spans="2:58" x14ac:dyDescent="0.3">
      <c r="B24">
        <v>6.2</v>
      </c>
      <c r="C24" t="str">
        <f>_xlfn.TEXTJOIN(CHAR(10), TRUE,N24,R24,V24,Z24,AD24,AH24)</f>
        <v/>
      </c>
      <c r="D24">
        <f t="shared" ref="D24:D26" si="2">SUM(LEN(C24))</f>
        <v>0</v>
      </c>
      <c r="E24" t="str">
        <f>'Sheet1 (6)'!K27&amp;"  "&amp;'Sheet1 (6)'!K30&amp;"  "&amp;'Sheet1 (6)'!K33&amp;"  "&amp;'Sheet1 (6)'!L27&amp;"  "&amp;'Sheet1 (6)'!L30&amp;"  "&amp;'Sheet1 (6)'!L33&amp;"  "</f>
        <v xml:space="preserve">            </v>
      </c>
      <c r="K24" t="s">
        <v>91</v>
      </c>
      <c r="L24">
        <f>IF('Sheet1 (6)'!G27="AL3","(OFI) " &amp; 'Sheet1 (6)'!K27, 'Sheet1 (6)'!K27)</f>
        <v>0</v>
      </c>
      <c r="M24">
        <f>SUM(LEN(L24))</f>
        <v>1</v>
      </c>
      <c r="N24" s="242" t="str">
        <f>IF(L24&gt;1.9," "&amp;K24&amp;" "&amp;L24,"")</f>
        <v/>
      </c>
      <c r="O24" t="s">
        <v>93</v>
      </c>
      <c r="P24">
        <f>IF('Sheet1 (6)'!G30="AL3","(OFI) " &amp; 'Sheet1 (6)'!K30, 'Sheet1 (6)'!K30)</f>
        <v>0</v>
      </c>
      <c r="Q24">
        <f>SUM(LEN(P24))</f>
        <v>1</v>
      </c>
      <c r="R24" s="242" t="str">
        <f>IF(P24&gt;1.9," "&amp;O24&amp;" "&amp;P24,"")</f>
        <v/>
      </c>
      <c r="S24" t="s">
        <v>92</v>
      </c>
      <c r="T24">
        <f>IF('Sheet1 (6)'!G33="AL3","(OFI) " &amp; 'Sheet1 (6)'!K33, 'Sheet1 (6)'!K33)</f>
        <v>0</v>
      </c>
      <c r="U24">
        <f>SUM(LEN(T24))</f>
        <v>1</v>
      </c>
      <c r="V24" s="242" t="str">
        <f>IF(T24&gt;1.9," "&amp;S24&amp;" "&amp;T24,"")</f>
        <v/>
      </c>
      <c r="W24" t="s">
        <v>867</v>
      </c>
      <c r="X24">
        <f>'Sheet1 (6)'!L27</f>
        <v>0</v>
      </c>
      <c r="Y24">
        <f>SUM(LEN(X24))</f>
        <v>1</v>
      </c>
      <c r="Z24" s="242" t="str">
        <f>IF(X24&gt;1.9," "&amp;W24&amp;" "&amp;X24,"")</f>
        <v/>
      </c>
      <c r="AA24" t="s">
        <v>868</v>
      </c>
      <c r="AB24">
        <f>'Sheet1 (6)'!L30</f>
        <v>0</v>
      </c>
      <c r="AC24">
        <f>SUM(LEN(AB24))</f>
        <v>1</v>
      </c>
      <c r="AD24" s="242" t="str">
        <f>IF(AB24&gt;1.9," "&amp;AA24&amp;" "&amp;AB24,"")</f>
        <v/>
      </c>
      <c r="AE24" t="s">
        <v>869</v>
      </c>
      <c r="AF24">
        <f>'Sheet1 (6)'!L33</f>
        <v>0</v>
      </c>
      <c r="AG24">
        <f>SUM(LEN(AF24))</f>
        <v>1</v>
      </c>
      <c r="AH24" s="242" t="str">
        <f>IF(AF24&gt;1.9," "&amp;AE24&amp;" "&amp;AF24,"")</f>
        <v/>
      </c>
    </row>
    <row r="25" spans="2:58" x14ac:dyDescent="0.3">
      <c r="B25">
        <v>6.3</v>
      </c>
      <c r="C25" t="str">
        <f>_xlfn.TEXTJOIN(CHAR(10), TRUE,N25,R25,V25,Z25,AD25,AH25)</f>
        <v/>
      </c>
      <c r="D25">
        <f t="shared" si="2"/>
        <v>0</v>
      </c>
      <c r="E25" t="str">
        <f>'Sheet1 (6)'!K38&amp;"  "&amp;'Sheet1 (6)'!K41&amp;"  "&amp;'Sheet1 (6)'!K44&amp;"  "&amp;'Sheet1 (6)'!L38&amp;"  "&amp;'Sheet1 (6)'!L41&amp;"  "&amp;'Sheet1 (6)'!L44&amp;"  "</f>
        <v xml:space="preserve">            </v>
      </c>
      <c r="K25" t="s">
        <v>95</v>
      </c>
      <c r="L25">
        <f>IF('Sheet1 (6)'!G38="AL3","(OFI) " &amp; 'Sheet1 (6)'!K38, 'Sheet1 (6)'!K38)</f>
        <v>0</v>
      </c>
      <c r="M25">
        <f>SUM(LEN(L25))</f>
        <v>1</v>
      </c>
      <c r="N25" s="242" t="str">
        <f>IF(L25&gt;1.9," "&amp;K25&amp;" "&amp;L25,"")</f>
        <v/>
      </c>
      <c r="O25" t="s">
        <v>96</v>
      </c>
      <c r="P25">
        <f>IF('Sheet1 (6)'!G41="AL3","(OFI) " &amp; 'Sheet1 (6)'!K41, 'Sheet1 (6)'!K41)</f>
        <v>0</v>
      </c>
      <c r="Q25">
        <f>SUM(LEN(P25))</f>
        <v>1</v>
      </c>
      <c r="R25" s="242" t="str">
        <f>IF(P25&gt;1.9," "&amp;O25&amp;" "&amp;P25,"")</f>
        <v/>
      </c>
      <c r="S25" t="s">
        <v>97</v>
      </c>
      <c r="T25">
        <f>IF('Sheet1 (6)'!G44="AL3","(OFI) " &amp; 'Sheet1 (6)'!K44, 'Sheet1 (6)'!K44)</f>
        <v>0</v>
      </c>
      <c r="U25">
        <f>SUM(LEN(T25))</f>
        <v>1</v>
      </c>
      <c r="V25" s="242" t="str">
        <f>IF(T25&gt;1.9," "&amp;S25&amp;" "&amp;T25,"")</f>
        <v/>
      </c>
      <c r="W25" t="s">
        <v>870</v>
      </c>
      <c r="X25">
        <f>'Sheet1 (6)'!L38</f>
        <v>0</v>
      </c>
      <c r="Y25">
        <f>SUM(LEN(X25))</f>
        <v>1</v>
      </c>
      <c r="Z25" s="242" t="str">
        <f>IF(X25&gt;1.9," "&amp;W25&amp;" "&amp;X25,"")</f>
        <v/>
      </c>
      <c r="AA25" t="s">
        <v>871</v>
      </c>
      <c r="AB25">
        <f>'Sheet1 (6)'!L41</f>
        <v>0</v>
      </c>
      <c r="AC25">
        <f>SUM(LEN(AB25))</f>
        <v>1</v>
      </c>
      <c r="AD25" s="242" t="str">
        <f>IF(AB25&gt;1.9," "&amp;AA25&amp;" "&amp;AB25,"")</f>
        <v/>
      </c>
      <c r="AE25" t="s">
        <v>872</v>
      </c>
      <c r="AF25">
        <f>'Sheet1 (6)'!L44</f>
        <v>0</v>
      </c>
      <c r="AG25">
        <f>SUM(LEN(AF25))</f>
        <v>1</v>
      </c>
      <c r="AH25" s="242" t="str">
        <f>IF(AF25&gt;1.9," "&amp;AE25&amp;" "&amp;AF25,"")</f>
        <v/>
      </c>
    </row>
    <row r="26" spans="2:58" x14ac:dyDescent="0.3">
      <c r="B26">
        <v>6.4</v>
      </c>
      <c r="C26" t="str">
        <f>_xlfn.TEXTJOIN(CHAR(10), TRUE,N26,R26,V26,Z26,AD26,AH26,AL26,AP26)</f>
        <v/>
      </c>
      <c r="D26">
        <f t="shared" si="2"/>
        <v>0</v>
      </c>
      <c r="E26" t="str">
        <f>'Sheet1 (6)'!K49&amp;"  "&amp;'Sheet1 (6)'!K52&amp;"  "&amp;'Sheet1 (6)'!K55&amp;"  "&amp;'Sheet1 (6)'!K58&amp;"  "&amp;'Sheet1 (6)'!L49&amp;"  "&amp;'Sheet1 (6)'!L52&amp;"  "&amp;'Sheet1 (6)'!L55&amp;"  "&amp;'Sheet1 (6)'!L58&amp;"  "</f>
        <v xml:space="preserve">                </v>
      </c>
      <c r="K26" t="s">
        <v>99</v>
      </c>
      <c r="L26">
        <f>IF('Sheet1 (6)'!G49="AL3","(OFI) " &amp; 'Sheet1 (6)'!K49, 'Sheet1 (6)'!K49)</f>
        <v>0</v>
      </c>
      <c r="M26">
        <f>SUM(LEN(L26))</f>
        <v>1</v>
      </c>
      <c r="N26" s="242" t="str">
        <f>IF(L26&gt;1.9," "&amp;K26&amp;" "&amp;L26,"")</f>
        <v/>
      </c>
      <c r="O26" t="s">
        <v>100</v>
      </c>
      <c r="P26">
        <f>IF('Sheet1 (6)'!G52="AL3","(OFI) " &amp; 'Sheet1 (6)'!K52, 'Sheet1 (6)'!K52)</f>
        <v>0</v>
      </c>
      <c r="Q26">
        <f>SUM(LEN(P26))</f>
        <v>1</v>
      </c>
      <c r="R26" s="242" t="str">
        <f>IF(P26&gt;1.9," "&amp;O26&amp;" "&amp;P26,"")</f>
        <v/>
      </c>
      <c r="S26" t="s">
        <v>101</v>
      </c>
      <c r="T26">
        <f>IF('Sheet1 (6)'!G55="AL3","(OFI) " &amp; 'Sheet1 (6)'!K55, 'Sheet1 (6)'!K55)</f>
        <v>0</v>
      </c>
      <c r="U26">
        <f>SUM(LEN(T26))</f>
        <v>1</v>
      </c>
      <c r="V26" s="242" t="str">
        <f>IF(T26&gt;1.9," "&amp;S26&amp;" "&amp;T26,"")</f>
        <v/>
      </c>
      <c r="W26" t="s">
        <v>407</v>
      </c>
      <c r="X26">
        <f>IF('Sheet1 (6)'!G58="AL3","(OFI) " &amp; 'Sheet1 (6)'!K58, 'Sheet1 (6)'!K58)</f>
        <v>0</v>
      </c>
      <c r="Y26">
        <f>SUM(LEN(X26))</f>
        <v>1</v>
      </c>
      <c r="Z26" s="242" t="str">
        <f>IF(X26&gt;1.9," "&amp;W26&amp;" "&amp;X26,"")</f>
        <v/>
      </c>
      <c r="AA26" t="s">
        <v>873</v>
      </c>
      <c r="AB26">
        <f>'Sheet1 (6)'!L49</f>
        <v>0</v>
      </c>
      <c r="AC26">
        <f>SUM(LEN(AB26))</f>
        <v>1</v>
      </c>
      <c r="AD26" s="242" t="str">
        <f>IF(AB26&gt;1.9," "&amp;AA26&amp;" "&amp;AB26,"")</f>
        <v/>
      </c>
      <c r="AE26" t="s">
        <v>874</v>
      </c>
      <c r="AF26">
        <f>'Sheet1 (6)'!L52</f>
        <v>0</v>
      </c>
      <c r="AG26">
        <f>SUM(LEN(AF26))</f>
        <v>1</v>
      </c>
      <c r="AH26" s="242" t="str">
        <f>IF(AF26&gt;1.9," "&amp;AE26&amp;" "&amp;AF26,"")</f>
        <v/>
      </c>
      <c r="AI26" t="s">
        <v>875</v>
      </c>
      <c r="AJ26">
        <f>'Sheet1 (6)'!L55</f>
        <v>0</v>
      </c>
      <c r="AK26">
        <f>SUM(LEN(AJ26))</f>
        <v>1</v>
      </c>
      <c r="AL26" s="242" t="str">
        <f>IF(AJ26&gt;1.9," "&amp;AI26&amp;" "&amp;AJ26,"")</f>
        <v/>
      </c>
      <c r="AM26" t="s">
        <v>876</v>
      </c>
      <c r="AN26">
        <f>'Sheet1 (6)'!L58</f>
        <v>0</v>
      </c>
      <c r="AO26">
        <f>SUM(LEN(AN26))</f>
        <v>1</v>
      </c>
      <c r="AP26" s="242" t="str">
        <f>IF(AN26&gt;1.9," "&amp;AM26&amp;" "&amp;AN26,"")</f>
        <v/>
      </c>
    </row>
    <row r="27" spans="2:58" x14ac:dyDescent="0.3">
      <c r="C27" s="65"/>
      <c r="D27" s="65"/>
      <c r="E27" s="65"/>
      <c r="F27" s="65"/>
      <c r="G27" s="65"/>
      <c r="H27" s="65"/>
      <c r="I27" s="65"/>
      <c r="J27" s="65"/>
      <c r="K27" s="65"/>
      <c r="L27" s="65"/>
      <c r="M27" s="65"/>
      <c r="N27" s="65"/>
    </row>
    <row r="28" spans="2:58" x14ac:dyDescent="0.3">
      <c r="C28" s="65"/>
      <c r="D28" s="65"/>
      <c r="E28" s="65"/>
      <c r="F28" s="65"/>
      <c r="G28" s="65"/>
      <c r="H28" s="65"/>
      <c r="I28" s="65"/>
      <c r="J28" s="65"/>
      <c r="K28" s="65"/>
      <c r="L28" s="65"/>
      <c r="M28" s="65"/>
      <c r="N28" s="65"/>
    </row>
    <row r="29" spans="2:58" x14ac:dyDescent="0.3">
      <c r="C29" s="65"/>
      <c r="D29" s="65"/>
      <c r="E29" s="65"/>
      <c r="F29" s="65"/>
      <c r="G29" s="65"/>
      <c r="H29" s="65"/>
      <c r="I29" s="65"/>
      <c r="J29" s="65"/>
      <c r="K29" s="65"/>
      <c r="L29" s="65"/>
      <c r="M29" s="65"/>
      <c r="N29" s="65"/>
    </row>
  </sheetData>
  <sheetProtection selectLockedCells="1" selectUnlockedCells="1"/>
  <pageMargins left="0.70866141732283472" right="0.70866141732283472" top="0.74803149606299213" bottom="0.74803149606299213"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B3:CQ62"/>
  <sheetViews>
    <sheetView showGridLines="0" showRuler="0" zoomScale="90" zoomScaleNormal="90" zoomScalePageLayoutView="50" workbookViewId="0">
      <selection activeCell="C23" sqref="C23:N29"/>
    </sheetView>
  </sheetViews>
  <sheetFormatPr defaultRowHeight="14.4" x14ac:dyDescent="0.3"/>
  <sheetData>
    <row r="3" spans="2:59" x14ac:dyDescent="0.3">
      <c r="B3" t="s">
        <v>406</v>
      </c>
      <c r="C3" t="s">
        <v>405</v>
      </c>
    </row>
    <row r="5" spans="2:59" ht="15" thickBot="1" x14ac:dyDescent="0.35">
      <c r="C5" t="s">
        <v>584</v>
      </c>
    </row>
    <row r="6" spans="2:59" x14ac:dyDescent="0.3">
      <c r="C6" s="415" t="str">
        <f>_xlfn.TEXTJOIN(CHAR(10), TRUE,AA6,AE6,AI6,AM6,AQ6,AU6,AY6,BC6,BG6)</f>
        <v/>
      </c>
      <c r="D6" s="416" t="str">
        <f t="shared" ref="D6:N11" si="0">O6&amp;" "&amp;S6&amp;" "&amp;W6&amp;" "&amp;AA6&amp;" "&amp;AE6&amp;" "&amp;AI6&amp;" "</f>
        <v xml:space="preserve">      </v>
      </c>
      <c r="E6" s="416" t="str">
        <f t="shared" si="0"/>
        <v xml:space="preserve">                    7.1.1 7.1.2 7.1.3 7.1.4 </v>
      </c>
      <c r="F6" s="416" t="str">
        <f t="shared" si="0"/>
        <v xml:space="preserve">18  0 0 0 0 </v>
      </c>
      <c r="G6" s="416" t="str">
        <f t="shared" si="0"/>
        <v xml:space="preserve">                    1 1 1 1 </v>
      </c>
      <c r="H6" s="416" t="str">
        <f t="shared" si="0"/>
        <v xml:space="preserve">      </v>
      </c>
      <c r="I6" s="416" t="str">
        <f t="shared" si="0"/>
        <v xml:space="preserve"> 7.1.1 7.1.2 7.1.3 7.1.4 7.1.5 </v>
      </c>
      <c r="J6" s="416" t="str">
        <f t="shared" si="0"/>
        <v xml:space="preserve"> 0 0 0 0 0 </v>
      </c>
      <c r="K6" s="416" t="str">
        <f t="shared" si="0"/>
        <v xml:space="preserve"> 1 1 1 1 1 </v>
      </c>
      <c r="L6" s="416" t="str">
        <f t="shared" si="0"/>
        <v xml:space="preserve">      </v>
      </c>
      <c r="M6" s="416" t="str">
        <f t="shared" si="0"/>
        <v xml:space="preserve">7.1.1 7.1.2 7.1.3 7.1.4 7.1.5 7.1.6 </v>
      </c>
      <c r="N6" s="417" t="str">
        <f t="shared" si="0"/>
        <v xml:space="preserve">0 0 0 0 0 0 </v>
      </c>
      <c r="P6" s="243" t="str">
        <f>'Sheet1 (7)'!I7&amp;"  "&amp;'Sheet1 (7)'!I10&amp;"  "&amp;'Sheet1 (7)'!I13&amp;"  "&amp;'Sheet1 (7)'!I16&amp;"  "&amp;'Sheet1 (7)'!I19&amp;"  "&amp;'Sheet1 (7)'!I22&amp;"  "&amp;'Sheet1 (7)'!I25&amp;"  "&amp;'Sheet1 (7)'!I29&amp;"  "&amp;'Sheet1 (7)'!I31&amp;"  "</f>
        <v xml:space="preserve">                  </v>
      </c>
      <c r="Q6">
        <f>SUM(LEN(P6))</f>
        <v>18</v>
      </c>
      <c r="R6" t="str">
        <f>'Sheet1 (7)'!I7&amp;"  "&amp;'Sheet1 (7)'!I10&amp;"  "&amp;'Sheet1 (7)'!I13&amp;"  "&amp;'Sheet1 (7)'!I16&amp;"  "&amp;'Sheet1 (7)'!I19&amp;"  "&amp;'Sheet1 (7)'!I22&amp;"  "&amp;'Sheet1 (7)'!I25&amp;"  "&amp;'Sheet1 (7)'!I29&amp;"  "&amp;'Sheet1 (7)'!I31&amp;"  "</f>
        <v xml:space="preserve">                  </v>
      </c>
      <c r="X6" t="s">
        <v>104</v>
      </c>
      <c r="Y6">
        <f>'Sheet1 (7)'!I7</f>
        <v>0</v>
      </c>
      <c r="Z6">
        <f>SUM(LEN(Y6))</f>
        <v>1</v>
      </c>
      <c r="AA6" s="242" t="str">
        <f>IF(Y6&gt;1.9," "&amp;X6&amp;" "&amp;Y6,"")</f>
        <v/>
      </c>
      <c r="AB6" t="s">
        <v>105</v>
      </c>
      <c r="AC6">
        <f>'Sheet1 (7)'!I10</f>
        <v>0</v>
      </c>
      <c r="AD6">
        <f>SUM(LEN(AC6))</f>
        <v>1</v>
      </c>
      <c r="AE6" s="242" t="str">
        <f>IF(AC6&gt;1.9," "&amp;AB6&amp;" "&amp;AC6,"")</f>
        <v/>
      </c>
      <c r="AF6" t="s">
        <v>106</v>
      </c>
      <c r="AG6">
        <f>'Sheet1 (7)'!I13</f>
        <v>0</v>
      </c>
      <c r="AH6">
        <f>SUM(LEN(AG6))</f>
        <v>1</v>
      </c>
      <c r="AI6" s="242" t="str">
        <f>IF(AG6&gt;1.9," "&amp;AF6&amp;" "&amp;AG6,"")</f>
        <v/>
      </c>
      <c r="AJ6" t="s">
        <v>107</v>
      </c>
      <c r="AK6">
        <f>'Sheet1 (7)'!I16</f>
        <v>0</v>
      </c>
      <c r="AL6">
        <f>SUM(LEN(AK6))</f>
        <v>1</v>
      </c>
      <c r="AM6" s="242" t="str">
        <f>IF(AK6&gt;1.9," "&amp;AJ6&amp;" "&amp;AK6,"")</f>
        <v/>
      </c>
      <c r="AN6" t="s">
        <v>108</v>
      </c>
      <c r="AO6">
        <f>'Sheet1 (7)'!I19</f>
        <v>0</v>
      </c>
      <c r="AP6">
        <f>SUM(LEN(AO6))</f>
        <v>1</v>
      </c>
      <c r="AQ6" s="242" t="str">
        <f>IF(AO6&gt;1.9," "&amp;AN6&amp;" "&amp;AO6,"")</f>
        <v/>
      </c>
      <c r="AR6" t="s">
        <v>109</v>
      </c>
      <c r="AS6">
        <f>'Sheet1 (7)'!I22</f>
        <v>0</v>
      </c>
      <c r="AT6">
        <f>SUM(LEN(AS6))</f>
        <v>1</v>
      </c>
      <c r="AU6" s="242" t="str">
        <f>IF(AS6&gt;1.9," "&amp;AR6&amp;" "&amp;AS6,"")</f>
        <v/>
      </c>
      <c r="AV6" t="s">
        <v>110</v>
      </c>
      <c r="AW6">
        <f>'Sheet1 (7)'!I25</f>
        <v>0</v>
      </c>
      <c r="AX6">
        <f>SUM(LEN(AW6))</f>
        <v>1</v>
      </c>
      <c r="AY6" s="242" t="str">
        <f>IF(AW6&gt;1.9," "&amp;AV6&amp;" "&amp;AW6,"")</f>
        <v/>
      </c>
      <c r="AZ6" t="s">
        <v>111</v>
      </c>
      <c r="BA6">
        <f>'Sheet1 (7)'!I29</f>
        <v>0</v>
      </c>
      <c r="BB6">
        <f>SUM(LEN(BA6))</f>
        <v>1</v>
      </c>
      <c r="BC6" s="242" t="str">
        <f>IF(BA6&gt;1.9," "&amp;AZ6&amp;" "&amp;BA6,"")</f>
        <v/>
      </c>
      <c r="BD6" t="s">
        <v>112</v>
      </c>
      <c r="BE6">
        <f>'Sheet1 (7)'!I31</f>
        <v>0</v>
      </c>
      <c r="BF6">
        <f>SUM(LEN(BE6))</f>
        <v>1</v>
      </c>
      <c r="BG6" s="242" t="str">
        <f>IF(BE6&gt;1.9," "&amp;BD6&amp;" "&amp;BE6,"")</f>
        <v/>
      </c>
    </row>
    <row r="7" spans="2:59" x14ac:dyDescent="0.3">
      <c r="C7" s="418" t="str">
        <f>N7&amp;" "&amp;R7&amp;" "&amp;V7&amp;" "&amp;Z7&amp;" "&amp;AD7&amp;" "&amp;AH7&amp;" "</f>
        <v xml:space="preserve">            </v>
      </c>
      <c r="D7" s="419" t="str">
        <f t="shared" si="0"/>
        <v xml:space="preserve">      </v>
      </c>
      <c r="E7" s="419" t="str">
        <f t="shared" si="0"/>
        <v xml:space="preserve">      </v>
      </c>
      <c r="F7" s="419" t="str">
        <f t="shared" si="0"/>
        <v xml:space="preserve">      </v>
      </c>
      <c r="G7" s="419" t="str">
        <f t="shared" si="0"/>
        <v xml:space="preserve">      </v>
      </c>
      <c r="H7" s="419" t="str">
        <f t="shared" si="0"/>
        <v xml:space="preserve">      </v>
      </c>
      <c r="I7" s="419" t="str">
        <f t="shared" si="0"/>
        <v xml:space="preserve">      </v>
      </c>
      <c r="J7" s="419" t="str">
        <f t="shared" si="0"/>
        <v xml:space="preserve">      </v>
      </c>
      <c r="K7" s="419" t="str">
        <f t="shared" si="0"/>
        <v xml:space="preserve">      </v>
      </c>
      <c r="L7" s="419" t="str">
        <f t="shared" si="0"/>
        <v xml:space="preserve">      </v>
      </c>
      <c r="M7" s="419" t="str">
        <f t="shared" si="0"/>
        <v xml:space="preserve">      </v>
      </c>
      <c r="N7" s="420" t="str">
        <f t="shared" si="0"/>
        <v xml:space="preserve">      </v>
      </c>
    </row>
    <row r="8" spans="2:59" x14ac:dyDescent="0.3">
      <c r="C8" s="418" t="str">
        <f>N8&amp;" "&amp;R8&amp;" "&amp;V8&amp;" "&amp;Z8&amp;" "&amp;AD8&amp;" "&amp;AH8&amp;" "</f>
        <v xml:space="preserve">            </v>
      </c>
      <c r="D8" s="419" t="str">
        <f t="shared" si="0"/>
        <v xml:space="preserve">      </v>
      </c>
      <c r="E8" s="419" t="str">
        <f t="shared" si="0"/>
        <v xml:space="preserve">      </v>
      </c>
      <c r="F8" s="419" t="str">
        <f t="shared" si="0"/>
        <v xml:space="preserve">      </v>
      </c>
      <c r="G8" s="419" t="str">
        <f t="shared" si="0"/>
        <v xml:space="preserve">      </v>
      </c>
      <c r="H8" s="419" t="str">
        <f t="shared" si="0"/>
        <v xml:space="preserve">      </v>
      </c>
      <c r="I8" s="419" t="str">
        <f t="shared" si="0"/>
        <v xml:space="preserve">      </v>
      </c>
      <c r="J8" s="419" t="str">
        <f t="shared" si="0"/>
        <v xml:space="preserve">      </v>
      </c>
      <c r="K8" s="419" t="str">
        <f t="shared" si="0"/>
        <v xml:space="preserve">      </v>
      </c>
      <c r="L8" s="419" t="str">
        <f t="shared" si="0"/>
        <v xml:space="preserve">      </v>
      </c>
      <c r="M8" s="419" t="str">
        <f t="shared" si="0"/>
        <v xml:space="preserve">      </v>
      </c>
      <c r="N8" s="420" t="str">
        <f t="shared" si="0"/>
        <v xml:space="preserve">      </v>
      </c>
    </row>
    <row r="9" spans="2:59" x14ac:dyDescent="0.3">
      <c r="C9" s="418" t="str">
        <f>N9&amp;" "&amp;R9&amp;" "&amp;V9&amp;" "&amp;Z9&amp;" "&amp;AD9&amp;" "&amp;AH9&amp;" "</f>
        <v xml:space="preserve">            </v>
      </c>
      <c r="D9" s="419" t="str">
        <f t="shared" si="0"/>
        <v xml:space="preserve">      </v>
      </c>
      <c r="E9" s="419" t="str">
        <f t="shared" si="0"/>
        <v xml:space="preserve">      </v>
      </c>
      <c r="F9" s="419" t="str">
        <f t="shared" si="0"/>
        <v xml:space="preserve">      </v>
      </c>
      <c r="G9" s="419" t="str">
        <f t="shared" si="0"/>
        <v xml:space="preserve">      </v>
      </c>
      <c r="H9" s="419" t="str">
        <f t="shared" si="0"/>
        <v xml:space="preserve">      </v>
      </c>
      <c r="I9" s="419" t="str">
        <f t="shared" si="0"/>
        <v xml:space="preserve">      </v>
      </c>
      <c r="J9" s="419" t="str">
        <f t="shared" si="0"/>
        <v xml:space="preserve">      </v>
      </c>
      <c r="K9" s="419" t="str">
        <f t="shared" si="0"/>
        <v xml:space="preserve">      </v>
      </c>
      <c r="L9" s="419" t="str">
        <f t="shared" si="0"/>
        <v xml:space="preserve">      </v>
      </c>
      <c r="M9" s="419" t="str">
        <f t="shared" si="0"/>
        <v xml:space="preserve">      </v>
      </c>
      <c r="N9" s="420" t="str">
        <f t="shared" si="0"/>
        <v xml:space="preserve">      </v>
      </c>
    </row>
    <row r="10" spans="2:59" x14ac:dyDescent="0.3">
      <c r="C10" s="418" t="str">
        <f>N10&amp;" "&amp;R10&amp;" "&amp;V10&amp;" "&amp;Z10&amp;" "&amp;AD10&amp;" "&amp;AH10&amp;" "</f>
        <v xml:space="preserve">            </v>
      </c>
      <c r="D10" s="419" t="str">
        <f t="shared" si="0"/>
        <v xml:space="preserve">      </v>
      </c>
      <c r="E10" s="419" t="str">
        <f t="shared" si="0"/>
        <v xml:space="preserve">      </v>
      </c>
      <c r="F10" s="419" t="str">
        <f t="shared" si="0"/>
        <v xml:space="preserve">      </v>
      </c>
      <c r="G10" s="419" t="str">
        <f t="shared" si="0"/>
        <v xml:space="preserve">      </v>
      </c>
      <c r="H10" s="419" t="str">
        <f t="shared" si="0"/>
        <v xml:space="preserve">      </v>
      </c>
      <c r="I10" s="419" t="str">
        <f t="shared" si="0"/>
        <v xml:space="preserve">      </v>
      </c>
      <c r="J10" s="419" t="str">
        <f t="shared" si="0"/>
        <v xml:space="preserve">      </v>
      </c>
      <c r="K10" s="419" t="str">
        <f t="shared" si="0"/>
        <v xml:space="preserve">      </v>
      </c>
      <c r="L10" s="419" t="str">
        <f t="shared" si="0"/>
        <v xml:space="preserve">      </v>
      </c>
      <c r="M10" s="419" t="str">
        <f t="shared" si="0"/>
        <v xml:space="preserve">      </v>
      </c>
      <c r="N10" s="420" t="str">
        <f t="shared" si="0"/>
        <v xml:space="preserve">      </v>
      </c>
    </row>
    <row r="11" spans="2:59" ht="15" thickBot="1" x14ac:dyDescent="0.35">
      <c r="C11" s="421" t="str">
        <f>N11&amp;" "&amp;R11&amp;" "&amp;V11&amp;" "&amp;Z11&amp;" "&amp;AD11&amp;" "&amp;AH11&amp;" "</f>
        <v xml:space="preserve">            </v>
      </c>
      <c r="D11" s="422" t="str">
        <f t="shared" si="0"/>
        <v xml:space="preserve">      </v>
      </c>
      <c r="E11" s="422" t="str">
        <f t="shared" si="0"/>
        <v xml:space="preserve">      </v>
      </c>
      <c r="F11" s="422" t="str">
        <f t="shared" si="0"/>
        <v xml:space="preserve">      </v>
      </c>
      <c r="G11" s="422" t="str">
        <f t="shared" si="0"/>
        <v xml:space="preserve">      </v>
      </c>
      <c r="H11" s="422" t="str">
        <f t="shared" si="0"/>
        <v xml:space="preserve">      </v>
      </c>
      <c r="I11" s="422" t="str">
        <f t="shared" si="0"/>
        <v xml:space="preserve">      </v>
      </c>
      <c r="J11" s="422" t="str">
        <f t="shared" si="0"/>
        <v xml:space="preserve">      </v>
      </c>
      <c r="K11" s="422" t="str">
        <f t="shared" si="0"/>
        <v xml:space="preserve">      </v>
      </c>
      <c r="L11" s="422" t="str">
        <f t="shared" si="0"/>
        <v xml:space="preserve">      </v>
      </c>
      <c r="M11" s="422" t="str">
        <f t="shared" si="0"/>
        <v xml:space="preserve">      </v>
      </c>
      <c r="N11" s="423" t="str">
        <f t="shared" si="0"/>
        <v xml:space="preserve">      </v>
      </c>
    </row>
    <row r="12" spans="2:59" ht="7.5" customHeight="1" x14ac:dyDescent="0.3"/>
    <row r="13" spans="2:59" ht="15" thickBot="1" x14ac:dyDescent="0.35">
      <c r="C13" t="s">
        <v>887</v>
      </c>
    </row>
    <row r="14" spans="2:59" x14ac:dyDescent="0.3">
      <c r="C14" s="415" t="str">
        <f>_xlfn.TEXTJOIN(CHAR(10), TRUE,AA14,AE14,AI14,AM14,AQ14,AU14,AY14,BC14,BG14)</f>
        <v/>
      </c>
      <c r="D14" s="416"/>
      <c r="E14" s="416"/>
      <c r="F14" s="416"/>
      <c r="G14" s="416"/>
      <c r="H14" s="416"/>
      <c r="I14" s="416"/>
      <c r="J14" s="416"/>
      <c r="K14" s="416"/>
      <c r="L14" s="416"/>
      <c r="M14" s="416"/>
      <c r="N14" s="417"/>
      <c r="P14" s="243" t="str">
        <f>'Sheet1 (7)'!J9&amp;"  "&amp;'Sheet1 (7)'!J10&amp;"  "&amp;'Sheet1 (7)'!J13&amp;"  "&amp;'Sheet1 (7)'!J16&amp;"  "&amp;'Sheet1 (7)'!J19&amp;"  "&amp;'Sheet1 (7)'!J22&amp;"  "&amp;'Sheet1 (7)'!J25&amp;"  "&amp;'Sheet1 (7)'!J28&amp;"  "&amp;'Sheet1 (7)'!J31&amp;"  "</f>
        <v xml:space="preserve">                  </v>
      </c>
      <c r="Q14">
        <f>SUM(LEN(P14))</f>
        <v>18</v>
      </c>
      <c r="R14" t="str">
        <f>'Sheet1 (7)'!J9&amp;"  "&amp;'Sheet1 (7)'!J10&amp;"  "&amp;'Sheet1 (7)'!J13&amp;"  "&amp;'Sheet1 (7)'!J16&amp;"  "&amp;'Sheet1 (7)'!J19&amp;"  "&amp;'Sheet1 (7)'!J22&amp;"  "&amp;'Sheet1 (7)'!J25&amp;"  "&amp;'Sheet1 (7)'!J28&amp;"  "&amp;'Sheet1 (7)'!J31&amp;"  "</f>
        <v xml:space="preserve">                  </v>
      </c>
      <c r="X14" t="s">
        <v>104</v>
      </c>
      <c r="Y14">
        <f>IF('Sheet1 (7)'!J7="",0,"(AOC) " &amp; 'Sheet1 (7)'!J7)</f>
        <v>0</v>
      </c>
      <c r="Z14">
        <f>SUM(LEN(Y14))</f>
        <v>1</v>
      </c>
      <c r="AA14" s="242" t="str">
        <f>IF(Y14&gt;1.9," "&amp;X14&amp;" "&amp;Y14,"")</f>
        <v/>
      </c>
      <c r="AB14" t="s">
        <v>105</v>
      </c>
      <c r="AC14">
        <f>IF('Sheet1 (7)'!J10="",0,"(AOC) " &amp; 'Sheet1 (7)'!J10)</f>
        <v>0</v>
      </c>
      <c r="AD14">
        <f>SUM(LEN(AC14))</f>
        <v>1</v>
      </c>
      <c r="AE14" s="242" t="str">
        <f>IF(AC14&gt;1.9," "&amp;AB14&amp;" "&amp;AC14,"")</f>
        <v/>
      </c>
      <c r="AF14" t="s">
        <v>106</v>
      </c>
      <c r="AG14">
        <f>IF('Sheet1 (7)'!J13="",0,"(AOC) " &amp; 'Sheet1 (7)'!J13)</f>
        <v>0</v>
      </c>
      <c r="AH14">
        <f>SUM(LEN(AG14))</f>
        <v>1</v>
      </c>
      <c r="AI14" s="242" t="str">
        <f>IF(AG14&gt;1.9," "&amp;AF14&amp;" "&amp;AG14,"")</f>
        <v/>
      </c>
      <c r="AJ14" t="s">
        <v>107</v>
      </c>
      <c r="AK14">
        <f>IF('Sheet1 (7)'!J16="",0,"(AOC) " &amp; 'Sheet1 (7)'!J16)</f>
        <v>0</v>
      </c>
      <c r="AL14">
        <f>SUM(LEN(AK14))</f>
        <v>1</v>
      </c>
      <c r="AM14" s="242" t="str">
        <f>IF(AK14&gt;1.9," "&amp;AJ14&amp;" "&amp;AK14,"")</f>
        <v/>
      </c>
      <c r="AN14" t="s">
        <v>108</v>
      </c>
      <c r="AO14">
        <f>IF('Sheet1 (7)'!J19="",0,"(AOC) " &amp; 'Sheet1 (7)'!J19)</f>
        <v>0</v>
      </c>
      <c r="AP14">
        <f>SUM(LEN(AO14))</f>
        <v>1</v>
      </c>
      <c r="AQ14" s="242" t="str">
        <f>IF(AO14&gt;1.9," "&amp;AN14&amp;" "&amp;AO14,"")</f>
        <v/>
      </c>
      <c r="AR14" t="s">
        <v>109</v>
      </c>
      <c r="AS14">
        <f>IF('Sheet1 (7)'!J22="",0,"(AOC) " &amp; 'Sheet1 (7)'!J22)</f>
        <v>0</v>
      </c>
      <c r="AT14">
        <f>SUM(LEN(AS14))</f>
        <v>1</v>
      </c>
      <c r="AU14" s="242" t="str">
        <f>IF(AS14&gt;1.9," "&amp;AR14&amp;" "&amp;AS14,"")</f>
        <v/>
      </c>
      <c r="AV14" t="s">
        <v>110</v>
      </c>
      <c r="AW14">
        <f>IF('Sheet1 (7)'!J25="",0,"(AOC) " &amp; 'Sheet1 (7)'!J25)</f>
        <v>0</v>
      </c>
      <c r="AX14">
        <f>SUM(LEN(AW14))</f>
        <v>1</v>
      </c>
      <c r="AY14" s="242" t="str">
        <f>IF(AW14&gt;1.9," "&amp;AV14&amp;" "&amp;AW14,"")</f>
        <v/>
      </c>
      <c r="AZ14" t="s">
        <v>111</v>
      </c>
      <c r="BA14">
        <f>IF('Sheet1 (7)'!J28="",0,"(AOC) " &amp; 'Sheet1 (7)'!J28)</f>
        <v>0</v>
      </c>
      <c r="BB14">
        <f>SUM(LEN(BA14))</f>
        <v>1</v>
      </c>
      <c r="BC14" s="242" t="str">
        <f>IF(BA14&gt;1.9," "&amp;AZ14&amp;" "&amp;BA14,"")</f>
        <v/>
      </c>
      <c r="BD14" t="s">
        <v>112</v>
      </c>
      <c r="BE14">
        <f>IF('Sheet1 (7)'!J31="",0,"(AOC) " &amp; 'Sheet1 (7)'!J31)</f>
        <v>0</v>
      </c>
      <c r="BF14">
        <f>SUM(LEN(BE14))</f>
        <v>1</v>
      </c>
      <c r="BG14" s="242" t="str">
        <f>IF(BE14&gt;1.9," "&amp;BD14&amp;" "&amp;BE14,"")</f>
        <v/>
      </c>
    </row>
    <row r="15" spans="2:59" x14ac:dyDescent="0.3">
      <c r="C15" s="418"/>
      <c r="D15" s="419"/>
      <c r="E15" s="419"/>
      <c r="F15" s="419"/>
      <c r="G15" s="419"/>
      <c r="H15" s="419"/>
      <c r="I15" s="419"/>
      <c r="J15" s="419"/>
      <c r="K15" s="419"/>
      <c r="L15" s="419"/>
      <c r="M15" s="419"/>
      <c r="N15" s="420"/>
    </row>
    <row r="16" spans="2:59" x14ac:dyDescent="0.3">
      <c r="C16" s="418"/>
      <c r="D16" s="419"/>
      <c r="E16" s="419"/>
      <c r="F16" s="419"/>
      <c r="G16" s="419"/>
      <c r="H16" s="419"/>
      <c r="I16" s="419"/>
      <c r="J16" s="419"/>
      <c r="K16" s="419"/>
      <c r="L16" s="419"/>
      <c r="M16" s="419"/>
      <c r="N16" s="420"/>
    </row>
    <row r="17" spans="3:95" x14ac:dyDescent="0.3">
      <c r="C17" s="418"/>
      <c r="D17" s="419"/>
      <c r="E17" s="419"/>
      <c r="F17" s="419"/>
      <c r="G17" s="419"/>
      <c r="H17" s="419"/>
      <c r="I17" s="419"/>
      <c r="J17" s="419"/>
      <c r="K17" s="419"/>
      <c r="L17" s="419"/>
      <c r="M17" s="419"/>
      <c r="N17" s="420"/>
    </row>
    <row r="18" spans="3:95" x14ac:dyDescent="0.3">
      <c r="C18" s="418"/>
      <c r="D18" s="419"/>
      <c r="E18" s="419"/>
      <c r="F18" s="419"/>
      <c r="G18" s="419"/>
      <c r="H18" s="419"/>
      <c r="I18" s="419"/>
      <c r="J18" s="419"/>
      <c r="K18" s="419"/>
      <c r="L18" s="419"/>
      <c r="M18" s="419"/>
      <c r="N18" s="420"/>
    </row>
    <row r="19" spans="3:95" x14ac:dyDescent="0.3">
      <c r="C19" s="418"/>
      <c r="D19" s="419"/>
      <c r="E19" s="419"/>
      <c r="F19" s="419"/>
      <c r="G19" s="419"/>
      <c r="H19" s="419"/>
      <c r="I19" s="419"/>
      <c r="J19" s="419"/>
      <c r="K19" s="419"/>
      <c r="L19" s="419"/>
      <c r="M19" s="419"/>
      <c r="N19" s="420"/>
    </row>
    <row r="20" spans="3:95" ht="15" thickBot="1" x14ac:dyDescent="0.35">
      <c r="C20" s="421"/>
      <c r="D20" s="422"/>
      <c r="E20" s="422"/>
      <c r="F20" s="422"/>
      <c r="G20" s="422"/>
      <c r="H20" s="422"/>
      <c r="I20" s="422"/>
      <c r="J20" s="422"/>
      <c r="K20" s="422"/>
      <c r="L20" s="422"/>
      <c r="M20" s="422"/>
      <c r="N20" s="423"/>
    </row>
    <row r="21" spans="3:95" ht="7.5" customHeight="1" x14ac:dyDescent="0.3"/>
    <row r="22" spans="3:95" ht="15" thickBot="1" x14ac:dyDescent="0.35">
      <c r="C22" t="s">
        <v>980</v>
      </c>
    </row>
    <row r="23" spans="3:95" x14ac:dyDescent="0.3">
      <c r="C23" s="415" t="str">
        <f>_xlfn.TEXTJOIN(CHAR(10), TRUE,AA23,AE23,AI23,AM23,AQ23,AU23,AY23,BC23,BG23,BK23,BO23,BS23,BW23,CA23,CE23,CI23,CM23,CQ23)</f>
        <v/>
      </c>
      <c r="D23" s="416"/>
      <c r="E23" s="416"/>
      <c r="F23" s="416"/>
      <c r="G23" s="416"/>
      <c r="H23" s="416"/>
      <c r="I23" s="416"/>
      <c r="J23" s="416"/>
      <c r="K23" s="416"/>
      <c r="L23" s="416"/>
      <c r="M23" s="416"/>
      <c r="N23" s="417"/>
      <c r="P23" s="243" t="str">
        <f>'Sheet1 (7)'!K7&amp;"  "&amp;'Sheet1 (7)'!K10&amp;"  "&amp;'Sheet1 (7)'!K13&amp;"  "&amp;'Sheet1 (7)'!K16&amp;"  "&amp;'Sheet1 (7)'!K19&amp;"  "&amp;'Sheet1 (7)'!K22&amp;"  "&amp;'Sheet1 (7)'!K25&amp;"  "&amp;'Sheet1 (7)'!K28&amp;"  "&amp;'Sheet1 (7)'!K31&amp;"  "&amp;'Sheet1 (7)'!L7&amp;"  "&amp;'Sheet1 (7)'!L10&amp;"  "&amp;'Sheet1 (7)'!L13&amp;"  "&amp;'Sheet1 (7)'!L16&amp;"  "&amp;'Sheet1 (7)'!L19&amp;"  "&amp;'Sheet1 (7)'!L22&amp;"  "&amp;'Sheet1 (7)'!L25&amp;"  "&amp;'Sheet1 (7)'!L28&amp;"  "&amp;'Sheet1 (7)'!L31&amp;"  "</f>
        <v xml:space="preserve">                                    </v>
      </c>
      <c r="Q23">
        <f>SUM(LEN(P23))</f>
        <v>36</v>
      </c>
      <c r="R23" t="str">
        <f>'Sheet1 (7)'!K7&amp;"  "&amp;'Sheet1 (7)'!K10&amp;"  "&amp;'Sheet1 (7)'!K13&amp;"  "&amp;'Sheet1 (7)'!K16&amp;"  "&amp;'Sheet1 (7)'!K19&amp;"  "&amp;'Sheet1 (7)'!K22&amp;"  "&amp;'Sheet1 (7)'!K25&amp;"  "&amp;'Sheet1 (7)'!K28&amp;"  "&amp;'Sheet1 (7)'!K31&amp;"  "&amp;'Sheet1 (7)'!L7&amp;"  "&amp;'Sheet1 (7)'!L10&amp;"  "&amp;'Sheet1 (7)'!L13&amp;"  "&amp;'Sheet1 (7)'!L16&amp;"  "&amp;'Sheet1 (7)'!L19&amp;"  "&amp;'Sheet1 (7)'!L22&amp;"  "&amp;'Sheet1 (7)'!L25&amp;"  "&amp;'Sheet1 (7)'!L28&amp;"  "&amp;'Sheet1 (7)'!L31&amp;"  "</f>
        <v xml:space="preserve">                                    </v>
      </c>
      <c r="X23" t="s">
        <v>104</v>
      </c>
      <c r="Y23">
        <f>IF('Sheet1 (7)'!G7="AL3","(OFI) " &amp; 'Sheet1 (7)'!K7, 'Sheet1 (7)'!K7)</f>
        <v>0</v>
      </c>
      <c r="Z23">
        <f>SUM(LEN(Y23))</f>
        <v>1</v>
      </c>
      <c r="AA23" s="242" t="str">
        <f>IF(Y23&gt;1.9," "&amp;X23&amp;" "&amp;Y23,"")</f>
        <v/>
      </c>
      <c r="AB23" t="s">
        <v>105</v>
      </c>
      <c r="AC23">
        <f>IF('Sheet1 (7)'!G10="AL3","(OFI) " &amp; 'Sheet1 (7)'!K10, 'Sheet1 (7)'!K10)</f>
        <v>0</v>
      </c>
      <c r="AD23">
        <f>SUM(LEN(AC23))</f>
        <v>1</v>
      </c>
      <c r="AE23" s="242" t="str">
        <f>IF(AC23&gt;1.9," "&amp;AB23&amp;" "&amp;AC23,"")</f>
        <v/>
      </c>
      <c r="AF23" t="s">
        <v>106</v>
      </c>
      <c r="AG23">
        <f>IF('Sheet1 (7)'!G13="AL3","(OFI) " &amp; 'Sheet1 (7)'!K13, 'Sheet1 (7)'!K13)</f>
        <v>0</v>
      </c>
      <c r="AH23">
        <f>SUM(LEN(AG23))</f>
        <v>1</v>
      </c>
      <c r="AI23" s="242" t="str">
        <f>IF(AG23&gt;1.9," "&amp;AF23&amp;" "&amp;AG23,"")</f>
        <v/>
      </c>
      <c r="AJ23" t="s">
        <v>107</v>
      </c>
      <c r="AK23">
        <f>IF('Sheet1 (7)'!G16="AL3","(OFI) " &amp; 'Sheet1 (7)'!K16, 'Sheet1 (7)'!K16)</f>
        <v>0</v>
      </c>
      <c r="AL23">
        <f>SUM(LEN(AK23))</f>
        <v>1</v>
      </c>
      <c r="AM23" s="242" t="str">
        <f>IF(AK23&gt;1.9," "&amp;AJ23&amp;" "&amp;AK23,"")</f>
        <v/>
      </c>
      <c r="AN23" t="s">
        <v>108</v>
      </c>
      <c r="AO23">
        <f>IF('Sheet1 (7)'!G19="AL3","(OFI) " &amp; 'Sheet1 (7)'!K19, 'Sheet1 (7)'!K19)</f>
        <v>0</v>
      </c>
      <c r="AP23">
        <f>SUM(LEN(AO23))</f>
        <v>1</v>
      </c>
      <c r="AQ23" s="242" t="str">
        <f>IF(AO23&gt;1.9," "&amp;AN23&amp;" "&amp;AO23,"")</f>
        <v/>
      </c>
      <c r="AR23" t="s">
        <v>109</v>
      </c>
      <c r="AS23">
        <f>IF('Sheet1 (7)'!G22="AL3","(OFI) " &amp; 'Sheet1 (7)'!K22, 'Sheet1 (7)'!K22)</f>
        <v>0</v>
      </c>
      <c r="AT23">
        <f>SUM(LEN(AS23))</f>
        <v>1</v>
      </c>
      <c r="AU23" s="242" t="str">
        <f>IF(AS23&gt;1.9," "&amp;AR23&amp;" "&amp;AS23,"")</f>
        <v/>
      </c>
      <c r="AV23" t="s">
        <v>110</v>
      </c>
      <c r="AW23">
        <f>IF('Sheet1 (7)'!G25="AL3","(OFI) " &amp; 'Sheet1 (7)'!K25, 'Sheet1 (7)'!K25)</f>
        <v>0</v>
      </c>
      <c r="AX23">
        <f>SUM(LEN(AW23))</f>
        <v>1</v>
      </c>
      <c r="AY23" s="242" t="str">
        <f>IF(AW23&gt;1.9," "&amp;AV23&amp;" "&amp;AW23,"")</f>
        <v/>
      </c>
      <c r="AZ23" t="s">
        <v>111</v>
      </c>
      <c r="BA23">
        <f>IF('Sheet1 (7)'!G28="AL3","(OFI) " &amp; 'Sheet1 (7)'!K28, 'Sheet1 (7)'!K28)</f>
        <v>0</v>
      </c>
      <c r="BB23">
        <f>SUM(LEN(BA23))</f>
        <v>1</v>
      </c>
      <c r="BC23" s="242" t="str">
        <f>IF(BA23&gt;1.9," "&amp;AZ23&amp;" "&amp;BA23,"")</f>
        <v/>
      </c>
      <c r="BD23" t="s">
        <v>112</v>
      </c>
      <c r="BE23">
        <f>IF('Sheet1 (7)'!G31="AL3","(OFI) " &amp; 'Sheet1 (7)'!K31, 'Sheet1 (7)'!K31)</f>
        <v>0</v>
      </c>
      <c r="BF23">
        <f>SUM(LEN(BE23))</f>
        <v>1</v>
      </c>
      <c r="BG23" s="242" t="str">
        <f>IF(BE23&gt;1.9," "&amp;BD23&amp;" "&amp;BE23,"")</f>
        <v/>
      </c>
      <c r="BH23" t="s">
        <v>877</v>
      </c>
      <c r="BI23">
        <f>'Sheet1 (7)'!L7</f>
        <v>0</v>
      </c>
      <c r="BJ23">
        <f>SUM(LEN(BI23))</f>
        <v>1</v>
      </c>
      <c r="BK23" s="242" t="str">
        <f>IF(BI23&gt;1.9," "&amp;BH23&amp;" "&amp;BI23,"")</f>
        <v/>
      </c>
      <c r="BL23" t="s">
        <v>878</v>
      </c>
      <c r="BM23">
        <f>'Sheet1 (7)'!L10</f>
        <v>0</v>
      </c>
      <c r="BN23">
        <f>SUM(LEN(BM23))</f>
        <v>1</v>
      </c>
      <c r="BO23" s="242" t="str">
        <f>IF(BM23&gt;1.9," "&amp;BL23&amp;" "&amp;BM23,"")</f>
        <v/>
      </c>
      <c r="BP23" t="s">
        <v>879</v>
      </c>
      <c r="BQ23">
        <f>'Sheet1 (7)'!L13</f>
        <v>0</v>
      </c>
      <c r="BR23">
        <f>SUM(LEN(BQ23))</f>
        <v>1</v>
      </c>
      <c r="BS23" s="242" t="str">
        <f>IF(BQ23&gt;1.9," "&amp;BP23&amp;" "&amp;BQ23,"")</f>
        <v/>
      </c>
      <c r="BT23" t="s">
        <v>880</v>
      </c>
      <c r="BU23">
        <f>'Sheet1 (7)'!L16</f>
        <v>0</v>
      </c>
      <c r="BV23">
        <f>SUM(LEN(BU23))</f>
        <v>1</v>
      </c>
      <c r="BW23" s="242" t="str">
        <f>IF(BU23&gt;1.9," "&amp;BT23&amp;" "&amp;BU23,"")</f>
        <v/>
      </c>
      <c r="BX23" t="s">
        <v>881</v>
      </c>
      <c r="BY23">
        <f>'Sheet1 (7)'!L19</f>
        <v>0</v>
      </c>
      <c r="BZ23">
        <f>SUM(LEN(BY23))</f>
        <v>1</v>
      </c>
      <c r="CA23" s="242" t="str">
        <f>IF(BY23&gt;1.9," "&amp;BX23&amp;" "&amp;BY23,"")</f>
        <v/>
      </c>
      <c r="CB23" t="s">
        <v>882</v>
      </c>
      <c r="CC23">
        <f>'Sheet1 (7)'!L22</f>
        <v>0</v>
      </c>
      <c r="CD23">
        <f>SUM(LEN(CC23))</f>
        <v>1</v>
      </c>
      <c r="CE23" s="242" t="str">
        <f>IF(CC23&gt;1.9," "&amp;CB23&amp;" "&amp;CC23,"")</f>
        <v/>
      </c>
      <c r="CF23" t="s">
        <v>883</v>
      </c>
      <c r="CG23">
        <f>'Sheet1 (7)'!L25</f>
        <v>0</v>
      </c>
      <c r="CH23">
        <f>SUM(LEN(CG23))</f>
        <v>1</v>
      </c>
      <c r="CI23" s="242" t="str">
        <f>IF(CG23&gt;1.9," "&amp;CF23&amp;" "&amp;CG23,"")</f>
        <v/>
      </c>
      <c r="CJ23" t="s">
        <v>884</v>
      </c>
      <c r="CK23">
        <f>'Sheet1 (7)'!L28</f>
        <v>0</v>
      </c>
      <c r="CL23">
        <f>SUM(LEN(CK23))</f>
        <v>1</v>
      </c>
      <c r="CM23" s="242" t="str">
        <f>IF(CK23&gt;1.9," "&amp;CJ23&amp;" "&amp;CK23,"")</f>
        <v/>
      </c>
      <c r="CN23" t="s">
        <v>885</v>
      </c>
      <c r="CO23">
        <f>'Sheet1 (7)'!L31</f>
        <v>0</v>
      </c>
      <c r="CP23">
        <f>SUM(LEN(CO23))</f>
        <v>1</v>
      </c>
      <c r="CQ23" s="242" t="str">
        <f>IF(CO23&gt;1.9," "&amp;CN23&amp;" "&amp;CO23,"")</f>
        <v/>
      </c>
    </row>
    <row r="24" spans="3:95" x14ac:dyDescent="0.3">
      <c r="C24" s="418"/>
      <c r="D24" s="419"/>
      <c r="E24" s="419"/>
      <c r="F24" s="419"/>
      <c r="G24" s="419"/>
      <c r="H24" s="419"/>
      <c r="I24" s="419"/>
      <c r="J24" s="419"/>
      <c r="K24" s="419"/>
      <c r="L24" s="419"/>
      <c r="M24" s="419"/>
      <c r="N24" s="420"/>
    </row>
    <row r="25" spans="3:95" x14ac:dyDescent="0.3">
      <c r="C25" s="418"/>
      <c r="D25" s="419"/>
      <c r="E25" s="419"/>
      <c r="F25" s="419"/>
      <c r="G25" s="419"/>
      <c r="H25" s="419"/>
      <c r="I25" s="419"/>
      <c r="J25" s="419"/>
      <c r="K25" s="419"/>
      <c r="L25" s="419"/>
      <c r="M25" s="419"/>
      <c r="N25" s="420"/>
    </row>
    <row r="26" spans="3:95" x14ac:dyDescent="0.3">
      <c r="C26" s="418"/>
      <c r="D26" s="419"/>
      <c r="E26" s="419"/>
      <c r="F26" s="419"/>
      <c r="G26" s="419"/>
      <c r="H26" s="419"/>
      <c r="I26" s="419"/>
      <c r="J26" s="419"/>
      <c r="K26" s="419"/>
      <c r="L26" s="419"/>
      <c r="M26" s="419"/>
      <c r="N26" s="420"/>
    </row>
    <row r="27" spans="3:95" x14ac:dyDescent="0.3">
      <c r="C27" s="418"/>
      <c r="D27" s="419"/>
      <c r="E27" s="419"/>
      <c r="F27" s="419"/>
      <c r="G27" s="419"/>
      <c r="H27" s="419"/>
      <c r="I27" s="419"/>
      <c r="J27" s="419"/>
      <c r="K27" s="419"/>
      <c r="L27" s="419"/>
      <c r="M27" s="419"/>
      <c r="N27" s="420"/>
    </row>
    <row r="28" spans="3:95" x14ac:dyDescent="0.3">
      <c r="C28" s="418"/>
      <c r="D28" s="419"/>
      <c r="E28" s="419"/>
      <c r="F28" s="419"/>
      <c r="G28" s="419"/>
      <c r="H28" s="419"/>
      <c r="I28" s="419"/>
      <c r="J28" s="419"/>
      <c r="K28" s="419"/>
      <c r="L28" s="419"/>
      <c r="M28" s="419"/>
      <c r="N28" s="420"/>
    </row>
    <row r="29" spans="3:95" ht="15" thickBot="1" x14ac:dyDescent="0.35">
      <c r="C29" s="421"/>
      <c r="D29" s="422"/>
      <c r="E29" s="422"/>
      <c r="F29" s="422"/>
      <c r="G29" s="422"/>
      <c r="H29" s="422"/>
      <c r="I29" s="422"/>
      <c r="J29" s="422"/>
      <c r="K29" s="422"/>
      <c r="L29" s="422"/>
      <c r="M29" s="422"/>
      <c r="N29" s="423"/>
    </row>
    <row r="31" spans="3:95" x14ac:dyDescent="0.3">
      <c r="C31" t="s">
        <v>642</v>
      </c>
    </row>
    <row r="32" spans="3:95" ht="15" thickBot="1" x14ac:dyDescent="0.35"/>
    <row r="33" spans="3:14" x14ac:dyDescent="0.3">
      <c r="C33" s="424" t="str">
        <f>IF('Sheet1 (7)'!E35=0,"",'Sheet1 (7)'!E35)</f>
        <v/>
      </c>
      <c r="D33" s="425"/>
      <c r="E33" s="425"/>
      <c r="F33" s="425"/>
      <c r="G33" s="425"/>
      <c r="H33" s="425"/>
      <c r="I33" s="425"/>
      <c r="J33" s="425"/>
      <c r="K33" s="425"/>
      <c r="L33" s="425"/>
      <c r="M33" s="425"/>
      <c r="N33" s="426"/>
    </row>
    <row r="34" spans="3:14" x14ac:dyDescent="0.3">
      <c r="C34" s="427"/>
      <c r="D34" s="428"/>
      <c r="E34" s="428"/>
      <c r="F34" s="428"/>
      <c r="G34" s="428"/>
      <c r="H34" s="428"/>
      <c r="I34" s="428"/>
      <c r="J34" s="428"/>
      <c r="K34" s="428"/>
      <c r="L34" s="428"/>
      <c r="M34" s="428"/>
      <c r="N34" s="429"/>
    </row>
    <row r="35" spans="3:14" x14ac:dyDescent="0.3">
      <c r="C35" s="427"/>
      <c r="D35" s="428"/>
      <c r="E35" s="428"/>
      <c r="F35" s="428"/>
      <c r="G35" s="428"/>
      <c r="H35" s="428"/>
      <c r="I35" s="428"/>
      <c r="J35" s="428"/>
      <c r="K35" s="428"/>
      <c r="L35" s="428"/>
      <c r="M35" s="428"/>
      <c r="N35" s="429"/>
    </row>
    <row r="36" spans="3:14" x14ac:dyDescent="0.3">
      <c r="C36" s="427"/>
      <c r="D36" s="428"/>
      <c r="E36" s="428"/>
      <c r="F36" s="428"/>
      <c r="G36" s="428"/>
      <c r="H36" s="428"/>
      <c r="I36" s="428"/>
      <c r="J36" s="428"/>
      <c r="K36" s="428"/>
      <c r="L36" s="428"/>
      <c r="M36" s="428"/>
      <c r="N36" s="429"/>
    </row>
    <row r="37" spans="3:14" x14ac:dyDescent="0.3">
      <c r="C37" s="427"/>
      <c r="D37" s="428"/>
      <c r="E37" s="428"/>
      <c r="F37" s="428"/>
      <c r="G37" s="428"/>
      <c r="H37" s="428"/>
      <c r="I37" s="428"/>
      <c r="J37" s="428"/>
      <c r="K37" s="428"/>
      <c r="L37" s="428"/>
      <c r="M37" s="428"/>
      <c r="N37" s="429"/>
    </row>
    <row r="38" spans="3:14" x14ac:dyDescent="0.3">
      <c r="C38" s="427"/>
      <c r="D38" s="428"/>
      <c r="E38" s="428"/>
      <c r="F38" s="428"/>
      <c r="G38" s="428"/>
      <c r="H38" s="428"/>
      <c r="I38" s="428"/>
      <c r="J38" s="428"/>
      <c r="K38" s="428"/>
      <c r="L38" s="428"/>
      <c r="M38" s="428"/>
      <c r="N38" s="429"/>
    </row>
    <row r="39" spans="3:14" x14ac:dyDescent="0.3">
      <c r="C39" s="427"/>
      <c r="D39" s="428"/>
      <c r="E39" s="428"/>
      <c r="F39" s="428"/>
      <c r="G39" s="428"/>
      <c r="H39" s="428"/>
      <c r="I39" s="428"/>
      <c r="J39" s="428"/>
      <c r="K39" s="428"/>
      <c r="L39" s="428"/>
      <c r="M39" s="428"/>
      <c r="N39" s="429"/>
    </row>
    <row r="40" spans="3:14" x14ac:dyDescent="0.3">
      <c r="C40" s="427"/>
      <c r="D40" s="428"/>
      <c r="E40" s="428"/>
      <c r="F40" s="428"/>
      <c r="G40" s="428"/>
      <c r="H40" s="428"/>
      <c r="I40" s="428"/>
      <c r="J40" s="428"/>
      <c r="K40" s="428"/>
      <c r="L40" s="428"/>
      <c r="M40" s="428"/>
      <c r="N40" s="429"/>
    </row>
    <row r="41" spans="3:14" x14ac:dyDescent="0.3">
      <c r="C41" s="427"/>
      <c r="D41" s="428"/>
      <c r="E41" s="428"/>
      <c r="F41" s="428"/>
      <c r="G41" s="428"/>
      <c r="H41" s="428"/>
      <c r="I41" s="428"/>
      <c r="J41" s="428"/>
      <c r="K41" s="428"/>
      <c r="L41" s="428"/>
      <c r="M41" s="428"/>
      <c r="N41" s="429"/>
    </row>
    <row r="42" spans="3:14" x14ac:dyDescent="0.3">
      <c r="C42" s="427"/>
      <c r="D42" s="428"/>
      <c r="E42" s="428"/>
      <c r="F42" s="428"/>
      <c r="G42" s="428"/>
      <c r="H42" s="428"/>
      <c r="I42" s="428"/>
      <c r="J42" s="428"/>
      <c r="K42" s="428"/>
      <c r="L42" s="428"/>
      <c r="M42" s="428"/>
      <c r="N42" s="429"/>
    </row>
    <row r="43" spans="3:14" x14ac:dyDescent="0.3">
      <c r="C43" s="427"/>
      <c r="D43" s="428"/>
      <c r="E43" s="428"/>
      <c r="F43" s="428"/>
      <c r="G43" s="428"/>
      <c r="H43" s="428"/>
      <c r="I43" s="428"/>
      <c r="J43" s="428"/>
      <c r="K43" s="428"/>
      <c r="L43" s="428"/>
      <c r="M43" s="428"/>
      <c r="N43" s="429"/>
    </row>
    <row r="44" spans="3:14" x14ac:dyDescent="0.3">
      <c r="C44" s="427"/>
      <c r="D44" s="428"/>
      <c r="E44" s="428"/>
      <c r="F44" s="428"/>
      <c r="G44" s="428"/>
      <c r="H44" s="428"/>
      <c r="I44" s="428"/>
      <c r="J44" s="428"/>
      <c r="K44" s="428"/>
      <c r="L44" s="428"/>
      <c r="M44" s="428"/>
      <c r="N44" s="429"/>
    </row>
    <row r="45" spans="3:14" x14ac:dyDescent="0.3">
      <c r="C45" s="427"/>
      <c r="D45" s="428"/>
      <c r="E45" s="428"/>
      <c r="F45" s="428"/>
      <c r="G45" s="428"/>
      <c r="H45" s="428"/>
      <c r="I45" s="428"/>
      <c r="J45" s="428"/>
      <c r="K45" s="428"/>
      <c r="L45" s="428"/>
      <c r="M45" s="428"/>
      <c r="N45" s="429"/>
    </row>
    <row r="46" spans="3:14" x14ac:dyDescent="0.3">
      <c r="C46" s="427"/>
      <c r="D46" s="428"/>
      <c r="E46" s="428"/>
      <c r="F46" s="428"/>
      <c r="G46" s="428"/>
      <c r="H46" s="428"/>
      <c r="I46" s="428"/>
      <c r="J46" s="428"/>
      <c r="K46" s="428"/>
      <c r="L46" s="428"/>
      <c r="M46" s="428"/>
      <c r="N46" s="429"/>
    </row>
    <row r="47" spans="3:14" x14ac:dyDescent="0.3">
      <c r="C47" s="427"/>
      <c r="D47" s="428"/>
      <c r="E47" s="428"/>
      <c r="F47" s="428"/>
      <c r="G47" s="428"/>
      <c r="H47" s="428"/>
      <c r="I47" s="428"/>
      <c r="J47" s="428"/>
      <c r="K47" s="428"/>
      <c r="L47" s="428"/>
      <c r="M47" s="428"/>
      <c r="N47" s="429"/>
    </row>
    <row r="48" spans="3:14" x14ac:dyDescent="0.3">
      <c r="C48" s="427"/>
      <c r="D48" s="428"/>
      <c r="E48" s="428"/>
      <c r="F48" s="428"/>
      <c r="G48" s="428"/>
      <c r="H48" s="428"/>
      <c r="I48" s="428"/>
      <c r="J48" s="428"/>
      <c r="K48" s="428"/>
      <c r="L48" s="428"/>
      <c r="M48" s="428"/>
      <c r="N48" s="429"/>
    </row>
    <row r="49" spans="3:14" x14ac:dyDescent="0.3">
      <c r="C49" s="427"/>
      <c r="D49" s="428"/>
      <c r="E49" s="428"/>
      <c r="F49" s="428"/>
      <c r="G49" s="428"/>
      <c r="H49" s="428"/>
      <c r="I49" s="428"/>
      <c r="J49" s="428"/>
      <c r="K49" s="428"/>
      <c r="L49" s="428"/>
      <c r="M49" s="428"/>
      <c r="N49" s="429"/>
    </row>
    <row r="50" spans="3:14" x14ac:dyDescent="0.3">
      <c r="C50" s="427"/>
      <c r="D50" s="428"/>
      <c r="E50" s="428"/>
      <c r="F50" s="428"/>
      <c r="G50" s="428"/>
      <c r="H50" s="428"/>
      <c r="I50" s="428"/>
      <c r="J50" s="428"/>
      <c r="K50" s="428"/>
      <c r="L50" s="428"/>
      <c r="M50" s="428"/>
      <c r="N50" s="429"/>
    </row>
    <row r="51" spans="3:14" x14ac:dyDescent="0.3">
      <c r="C51" s="427"/>
      <c r="D51" s="428"/>
      <c r="E51" s="428"/>
      <c r="F51" s="428"/>
      <c r="G51" s="428"/>
      <c r="H51" s="428"/>
      <c r="I51" s="428"/>
      <c r="J51" s="428"/>
      <c r="K51" s="428"/>
      <c r="L51" s="428"/>
      <c r="M51" s="428"/>
      <c r="N51" s="429"/>
    </row>
    <row r="52" spans="3:14" ht="15" thickBot="1" x14ac:dyDescent="0.35">
      <c r="C52" s="430"/>
      <c r="D52" s="431"/>
      <c r="E52" s="431"/>
      <c r="F52" s="431"/>
      <c r="G52" s="431"/>
      <c r="H52" s="431"/>
      <c r="I52" s="431"/>
      <c r="J52" s="431"/>
      <c r="K52" s="431"/>
      <c r="L52" s="431"/>
      <c r="M52" s="431"/>
      <c r="N52" s="432"/>
    </row>
    <row r="54" spans="3:14" x14ac:dyDescent="0.3">
      <c r="C54" t="s">
        <v>796</v>
      </c>
    </row>
    <row r="55" spans="3:14" ht="15" thickBot="1" x14ac:dyDescent="0.35"/>
    <row r="56" spans="3:14" x14ac:dyDescent="0.3">
      <c r="C56" s="424" t="str">
        <f>IF('Sheet1 (7)'!E57=0,"",'Sheet1 (7)'!E57)</f>
        <v/>
      </c>
      <c r="D56" s="425"/>
      <c r="E56" s="425"/>
      <c r="F56" s="425"/>
      <c r="G56" s="425"/>
      <c r="H56" s="425"/>
      <c r="I56" s="425"/>
      <c r="J56" s="425"/>
      <c r="K56" s="425"/>
      <c r="L56" s="425"/>
      <c r="M56" s="425"/>
      <c r="N56" s="426"/>
    </row>
    <row r="57" spans="3:14" x14ac:dyDescent="0.3">
      <c r="C57" s="427"/>
      <c r="D57" s="428"/>
      <c r="E57" s="428"/>
      <c r="F57" s="428"/>
      <c r="G57" s="428"/>
      <c r="H57" s="428"/>
      <c r="I57" s="428"/>
      <c r="J57" s="428"/>
      <c r="K57" s="428"/>
      <c r="L57" s="428"/>
      <c r="M57" s="428"/>
      <c r="N57" s="429"/>
    </row>
    <row r="58" spans="3:14" x14ac:dyDescent="0.3">
      <c r="C58" s="427"/>
      <c r="D58" s="428"/>
      <c r="E58" s="428"/>
      <c r="F58" s="428"/>
      <c r="G58" s="428"/>
      <c r="H58" s="428"/>
      <c r="I58" s="428"/>
      <c r="J58" s="428"/>
      <c r="K58" s="428"/>
      <c r="L58" s="428"/>
      <c r="M58" s="428"/>
      <c r="N58" s="429"/>
    </row>
    <row r="59" spans="3:14" x14ac:dyDescent="0.3">
      <c r="C59" s="427"/>
      <c r="D59" s="428"/>
      <c r="E59" s="428"/>
      <c r="F59" s="428"/>
      <c r="G59" s="428"/>
      <c r="H59" s="428"/>
      <c r="I59" s="428"/>
      <c r="J59" s="428"/>
      <c r="K59" s="428"/>
      <c r="L59" s="428"/>
      <c r="M59" s="428"/>
      <c r="N59" s="429"/>
    </row>
    <row r="60" spans="3:14" x14ac:dyDescent="0.3">
      <c r="C60" s="427"/>
      <c r="D60" s="428"/>
      <c r="E60" s="428"/>
      <c r="F60" s="428"/>
      <c r="G60" s="428"/>
      <c r="H60" s="428"/>
      <c r="I60" s="428"/>
      <c r="J60" s="428"/>
      <c r="K60" s="428"/>
      <c r="L60" s="428"/>
      <c r="M60" s="428"/>
      <c r="N60" s="429"/>
    </row>
    <row r="61" spans="3:14" x14ac:dyDescent="0.3">
      <c r="C61" s="427"/>
      <c r="D61" s="428"/>
      <c r="E61" s="428"/>
      <c r="F61" s="428"/>
      <c r="G61" s="428"/>
      <c r="H61" s="428"/>
      <c r="I61" s="428"/>
      <c r="J61" s="428"/>
      <c r="K61" s="428"/>
      <c r="L61" s="428"/>
      <c r="M61" s="428"/>
      <c r="N61" s="429"/>
    </row>
    <row r="62" spans="3:14" ht="15" thickBot="1" x14ac:dyDescent="0.35">
      <c r="C62" s="430"/>
      <c r="D62" s="431"/>
      <c r="E62" s="431"/>
      <c r="F62" s="431"/>
      <c r="G62" s="431"/>
      <c r="H62" s="431"/>
      <c r="I62" s="431"/>
      <c r="J62" s="431"/>
      <c r="K62" s="431"/>
      <c r="L62" s="431"/>
      <c r="M62" s="431"/>
      <c r="N62" s="432"/>
    </row>
  </sheetData>
  <sheetProtection selectLockedCells="1" selectUnlockedCells="1"/>
  <mergeCells count="5">
    <mergeCell ref="C6:N11"/>
    <mergeCell ref="C14:N20"/>
    <mergeCell ref="C23:N29"/>
    <mergeCell ref="C33:N52"/>
    <mergeCell ref="C56:N62"/>
  </mergeCells>
  <pageMargins left="0.7" right="0.7" top="0.75" bottom="0.75" header="0.3" footer="0.3"/>
  <pageSetup paperSize="9" scale="68"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M339"/>
  <sheetViews>
    <sheetView showGridLines="0" showRowColHeaders="0" showRuler="0" showWhiteSpace="0" zoomScale="70" zoomScaleNormal="70" zoomScaleSheetLayoutView="30" zoomScalePageLayoutView="90" workbookViewId="0">
      <selection activeCell="B104" sqref="B104:M104"/>
    </sheetView>
  </sheetViews>
  <sheetFormatPr defaultRowHeight="14.4" x14ac:dyDescent="0.3"/>
  <cols>
    <col min="1" max="1" width="1.88671875" customWidth="1"/>
    <col min="2" max="2" width="4.44140625" customWidth="1"/>
    <col min="3" max="3" width="8.109375" customWidth="1"/>
    <col min="4" max="4" width="10.109375" customWidth="1"/>
    <col min="5" max="13" width="8.109375" customWidth="1"/>
    <col min="14" max="14" width="3.88671875" customWidth="1"/>
  </cols>
  <sheetData>
    <row r="1" spans="2:13" ht="2.4" customHeight="1" x14ac:dyDescent="0.3"/>
    <row r="2" spans="2:13" ht="2.4" customHeight="1" x14ac:dyDescent="0.3"/>
    <row r="3" spans="2:13" ht="2.4" customHeight="1" x14ac:dyDescent="0.3"/>
    <row r="4" spans="2:13" ht="2.4" customHeight="1" x14ac:dyDescent="0.3"/>
    <row r="5" spans="2:13" x14ac:dyDescent="0.3">
      <c r="H5" s="6" t="s">
        <v>533</v>
      </c>
    </row>
    <row r="6" spans="2:13" ht="30" customHeight="1" x14ac:dyDescent="0.3">
      <c r="H6" s="112" t="e">
        <f>IF('Sheet4 (2)'!Q13=2,"(Higher Education Provider Evaluation Report)",IF('Sheet4 (2)'!Q13=4,"(MQA Panel of Assessor Post Visit Full Accreditation Evaluation Report)",IF('Sheet4 (2)'!Q13=5,"(MQA Panel of Assessor Preliminary Full Accreditation Evaluation Report)",IF('Sheet4 (2)'!Q13=6,"(MQA Panel of Assessor Post FA(Consideration)",""))))</f>
        <v>#N/A</v>
      </c>
    </row>
    <row r="8" spans="2:13" x14ac:dyDescent="0.3">
      <c r="B8" t="s">
        <v>412</v>
      </c>
      <c r="E8" s="449">
        <f>'Sheet4 (2)'!H7</f>
        <v>0</v>
      </c>
      <c r="F8" s="450"/>
      <c r="G8" s="450"/>
      <c r="H8" s="450"/>
      <c r="I8" s="450"/>
      <c r="J8" s="450"/>
      <c r="K8" s="450"/>
      <c r="L8" s="450"/>
      <c r="M8" s="451"/>
    </row>
    <row r="9" spans="2:13" x14ac:dyDescent="0.3">
      <c r="B9" t="s">
        <v>610</v>
      </c>
      <c r="E9" s="462">
        <f>'Sheet4 (2)'!H9</f>
        <v>0</v>
      </c>
      <c r="F9" s="462"/>
      <c r="G9" s="462"/>
      <c r="H9" s="462"/>
      <c r="I9" s="462"/>
      <c r="J9" s="462"/>
      <c r="K9" s="462"/>
      <c r="L9" s="462"/>
      <c r="M9" s="462"/>
    </row>
    <row r="11" spans="2:13" x14ac:dyDescent="0.3">
      <c r="B11" t="s">
        <v>413</v>
      </c>
      <c r="E11" s="449">
        <f>'Sheet4 (2)'!H11</f>
        <v>0</v>
      </c>
      <c r="F11" s="451"/>
      <c r="H11" t="s">
        <v>414</v>
      </c>
      <c r="I11" s="144"/>
      <c r="J11" s="463" t="str">
        <f>IF('Sheet4 (2)'!M15="","",'Sheet4 (2)'!M15)</f>
        <v/>
      </c>
      <c r="K11" s="464"/>
      <c r="L11" s="464"/>
      <c r="M11" s="465"/>
    </row>
    <row r="13" spans="2:13" x14ac:dyDescent="0.3">
      <c r="B13" t="s">
        <v>635</v>
      </c>
      <c r="E13" s="449">
        <f>'Sheet4 (2)'!H17</f>
        <v>0</v>
      </c>
      <c r="F13" s="450"/>
      <c r="G13" s="450"/>
      <c r="H13" s="450"/>
      <c r="I13" s="450"/>
      <c r="J13" s="450"/>
      <c r="K13" s="450"/>
      <c r="L13" s="450"/>
      <c r="M13" s="451"/>
    </row>
    <row r="14" spans="2:13" ht="14.4" customHeight="1" x14ac:dyDescent="0.3"/>
    <row r="15" spans="2:13" ht="44.1" customHeight="1" x14ac:dyDescent="0.3">
      <c r="B15" s="16" t="s">
        <v>636</v>
      </c>
      <c r="C15" s="16"/>
      <c r="D15" s="16"/>
      <c r="E15" s="434">
        <f>'Sheet4 (2)'!H22</f>
        <v>0</v>
      </c>
      <c r="F15" s="435"/>
      <c r="G15" s="435"/>
      <c r="H15" s="435"/>
      <c r="I15" s="435"/>
      <c r="J15" s="435"/>
      <c r="K15" s="435"/>
      <c r="L15" s="435"/>
      <c r="M15" s="436"/>
    </row>
    <row r="17" spans="2:13" x14ac:dyDescent="0.3">
      <c r="G17" s="145"/>
      <c r="H17" s="145"/>
      <c r="I17" s="145"/>
      <c r="J17" s="145"/>
      <c r="K17" s="145"/>
      <c r="L17" s="145"/>
      <c r="M17" s="145"/>
    </row>
    <row r="20" spans="2:13" x14ac:dyDescent="0.3">
      <c r="B20" t="s">
        <v>415</v>
      </c>
      <c r="E20" s="449">
        <f>'Sheet4 (2)'!H57</f>
        <v>0</v>
      </c>
      <c r="F20" s="450"/>
      <c r="G20" s="450"/>
      <c r="H20" s="450"/>
      <c r="I20" s="450"/>
      <c r="J20" s="450"/>
      <c r="K20" s="450"/>
      <c r="L20" s="450"/>
      <c r="M20" s="451"/>
    </row>
    <row r="23" spans="2:13" ht="14.4" customHeight="1" x14ac:dyDescent="0.3">
      <c r="B23" t="s">
        <v>416</v>
      </c>
      <c r="C23" t="s">
        <v>523</v>
      </c>
    </row>
    <row r="27" spans="2:13" x14ac:dyDescent="0.3">
      <c r="B27" t="s">
        <v>417</v>
      </c>
    </row>
    <row r="30" spans="2:13" x14ac:dyDescent="0.3">
      <c r="C30" t="s">
        <v>541</v>
      </c>
      <c r="D30" t="s">
        <v>418</v>
      </c>
    </row>
    <row r="33" spans="3:13" x14ac:dyDescent="0.3">
      <c r="C33" t="s">
        <v>542</v>
      </c>
      <c r="D33" s="54" t="e">
        <f>IF('Sheet4 (2)'!Q13=1,E8,IF('Sheet4 (2)'!Q13=3,"The Panel of Assessors that visited "&amp;E8,IF('Sheet4 (2)'!Q13=4,"The Panel of Assessors that evaluated the document from "&amp;E8,"")))</f>
        <v>#N/A</v>
      </c>
    </row>
    <row r="34" spans="3:13" x14ac:dyDescent="0.3">
      <c r="D34" s="146" t="e">
        <f>IF('Sheet4 (2)'!Q13=3,"on the ",IF('Sheet4 (2)'!Q13=4,"",""))</f>
        <v>#N/A</v>
      </c>
      <c r="E34" s="466" t="e">
        <f>IF('Sheet4 (2)'!Q13=3,G17,IF('Sheet4 (2)'!Q13=4,"",""))</f>
        <v>#N/A</v>
      </c>
      <c r="F34" s="466"/>
      <c r="G34" s="466"/>
      <c r="H34" s="147"/>
    </row>
    <row r="36" spans="3:13" ht="14.4" customHeight="1" x14ac:dyDescent="0.3">
      <c r="C36" s="428" t="e">
        <f>D33&amp;" "&amp;" is please to provide the following report of its finding and conclusions. "</f>
        <v>#N/A</v>
      </c>
      <c r="D36" s="428"/>
      <c r="E36" s="428"/>
      <c r="F36" s="428"/>
      <c r="G36" s="428"/>
      <c r="H36" s="428"/>
      <c r="I36" s="428"/>
      <c r="J36" s="428"/>
      <c r="K36" s="428"/>
      <c r="L36" s="428"/>
      <c r="M36" s="428"/>
    </row>
    <row r="37" spans="3:13" ht="14.4" customHeight="1" x14ac:dyDescent="0.3">
      <c r="C37" s="428"/>
      <c r="D37" s="428"/>
      <c r="E37" s="428"/>
      <c r="F37" s="428"/>
      <c r="G37" s="428"/>
      <c r="H37" s="428"/>
      <c r="I37" s="428"/>
      <c r="J37" s="428"/>
      <c r="K37" s="428"/>
      <c r="L37" s="428"/>
      <c r="M37" s="428"/>
    </row>
    <row r="40" spans="3:13" x14ac:dyDescent="0.3">
      <c r="C40" t="s">
        <v>536</v>
      </c>
      <c r="F40" t="s">
        <v>538</v>
      </c>
    </row>
    <row r="41" spans="3:13" x14ac:dyDescent="0.3">
      <c r="C41" t="str">
        <f>'Sheet4 (2)'!E57</f>
        <v>Name of Assessor1 (Chair)</v>
      </c>
      <c r="F41">
        <f>'Sheet4 (2)'!H57</f>
        <v>0</v>
      </c>
    </row>
    <row r="42" spans="3:13" x14ac:dyDescent="0.3">
      <c r="C42" t="s">
        <v>667</v>
      </c>
      <c r="F42" s="114">
        <f>'Sheet4 (2)'!H59</f>
        <v>0</v>
      </c>
    </row>
    <row r="43" spans="3:13" x14ac:dyDescent="0.3">
      <c r="C43" t="s">
        <v>668</v>
      </c>
      <c r="F43">
        <f>'Sheet4 (2)'!H61</f>
        <v>0</v>
      </c>
    </row>
    <row r="46" spans="3:13" x14ac:dyDescent="0.3">
      <c r="C46" t="s">
        <v>536</v>
      </c>
      <c r="F46" t="s">
        <v>538</v>
      </c>
    </row>
    <row r="47" spans="3:13" x14ac:dyDescent="0.3">
      <c r="C47" t="str">
        <f>'Sheet4 (2)'!E63</f>
        <v>Name of Assessor2</v>
      </c>
      <c r="F47">
        <f>'Sheet4 (2)'!H63</f>
        <v>0</v>
      </c>
    </row>
    <row r="48" spans="3:13" x14ac:dyDescent="0.3">
      <c r="C48" t="s">
        <v>667</v>
      </c>
      <c r="F48" s="114">
        <f>'Sheet4 (2)'!H65</f>
        <v>0</v>
      </c>
    </row>
    <row r="49" spans="3:6" x14ac:dyDescent="0.3">
      <c r="C49" t="s">
        <v>668</v>
      </c>
      <c r="F49">
        <f>'Sheet4 (2)'!H67</f>
        <v>0</v>
      </c>
    </row>
    <row r="52" spans="3:6" x14ac:dyDescent="0.3">
      <c r="C52" t="s">
        <v>537</v>
      </c>
      <c r="F52" t="s">
        <v>538</v>
      </c>
    </row>
    <row r="53" spans="3:6" x14ac:dyDescent="0.3">
      <c r="C53" t="str">
        <f>'Sheet4 (2)'!E69</f>
        <v>Name of Assessor3</v>
      </c>
      <c r="F53">
        <f>'Sheet4 (2)'!H69</f>
        <v>0</v>
      </c>
    </row>
    <row r="54" spans="3:6" x14ac:dyDescent="0.3">
      <c r="C54" t="s">
        <v>667</v>
      </c>
      <c r="F54" s="114">
        <f>'Sheet4 (2)'!H71</f>
        <v>0</v>
      </c>
    </row>
    <row r="55" spans="3:6" x14ac:dyDescent="0.3">
      <c r="C55" t="s">
        <v>668</v>
      </c>
      <c r="F55">
        <f>'Sheet4 (2)'!H73</f>
        <v>0</v>
      </c>
    </row>
    <row r="58" spans="3:6" x14ac:dyDescent="0.3">
      <c r="C58" t="s">
        <v>537</v>
      </c>
      <c r="F58" t="s">
        <v>538</v>
      </c>
    </row>
    <row r="59" spans="3:6" x14ac:dyDescent="0.3">
      <c r="C59" t="str">
        <f>'Sheet4 (2)'!E75</f>
        <v>Name of Assessor4</v>
      </c>
      <c r="F59">
        <f>'Sheet4 (2)'!H75</f>
        <v>0</v>
      </c>
    </row>
    <row r="60" spans="3:6" x14ac:dyDescent="0.3">
      <c r="C60" t="s">
        <v>667</v>
      </c>
      <c r="F60" s="114">
        <f>'Sheet4 (2)'!H77</f>
        <v>0</v>
      </c>
    </row>
    <row r="61" spans="3:6" x14ac:dyDescent="0.3">
      <c r="C61" t="s">
        <v>668</v>
      </c>
      <c r="F61">
        <f>'Sheet4 (2)'!H79</f>
        <v>0</v>
      </c>
    </row>
    <row r="66" spans="2:13" x14ac:dyDescent="0.3">
      <c r="B66" t="s">
        <v>638</v>
      </c>
    </row>
    <row r="68" spans="2:13" x14ac:dyDescent="0.3">
      <c r="B68" t="s">
        <v>125</v>
      </c>
      <c r="E68" s="449">
        <f>'Sheet4 (2)'!H24</f>
        <v>0</v>
      </c>
      <c r="F68" s="450"/>
      <c r="G68" s="450"/>
      <c r="H68" s="450"/>
      <c r="I68" s="450"/>
      <c r="J68" s="450"/>
      <c r="K68" s="450"/>
      <c r="L68" s="450"/>
      <c r="M68" s="451"/>
    </row>
    <row r="69" spans="2:13" ht="28.5" customHeight="1" x14ac:dyDescent="0.3">
      <c r="E69" s="148"/>
    </row>
    <row r="70" spans="2:13" x14ac:dyDescent="0.3">
      <c r="B70" t="s">
        <v>637</v>
      </c>
      <c r="E70" s="449">
        <f>'Sheet4 (2)'!M24</f>
        <v>0</v>
      </c>
      <c r="F70" s="450"/>
      <c r="G70" s="450"/>
      <c r="H70" s="450"/>
      <c r="I70" s="450"/>
      <c r="J70" s="450"/>
      <c r="K70" s="450"/>
      <c r="L70" s="450"/>
      <c r="M70" s="451"/>
    </row>
    <row r="71" spans="2:13" ht="14.4" customHeight="1" x14ac:dyDescent="0.3"/>
    <row r="72" spans="2:13" x14ac:dyDescent="0.3">
      <c r="B72" t="s">
        <v>611</v>
      </c>
      <c r="E72" s="449">
        <f>'Sheet4 (2)'!H28</f>
        <v>0</v>
      </c>
      <c r="F72" s="450"/>
      <c r="G72" s="450"/>
      <c r="H72" s="450"/>
      <c r="I72" s="450"/>
      <c r="J72" s="450"/>
      <c r="K72" s="450"/>
      <c r="L72" s="450"/>
      <c r="M72" s="451"/>
    </row>
    <row r="74" spans="2:13" x14ac:dyDescent="0.3">
      <c r="B74" t="s">
        <v>616</v>
      </c>
      <c r="E74" s="449">
        <f>'Sheet4 (2)'!M28</f>
        <v>0</v>
      </c>
      <c r="F74" s="450"/>
      <c r="G74" s="450"/>
      <c r="H74" s="450"/>
      <c r="I74" s="450"/>
      <c r="J74" s="450"/>
      <c r="K74" s="450"/>
      <c r="L74" s="450"/>
      <c r="M74" s="451"/>
    </row>
    <row r="76" spans="2:13" ht="14.4" customHeight="1" x14ac:dyDescent="0.3">
      <c r="B76" t="s">
        <v>619</v>
      </c>
      <c r="E76" s="468">
        <f>'Sheet4 (2)'!H30</f>
        <v>0</v>
      </c>
      <c r="F76" s="469"/>
      <c r="G76" s="469"/>
      <c r="H76" s="469"/>
      <c r="I76" s="469"/>
      <c r="J76" s="469"/>
      <c r="K76" s="469"/>
      <c r="L76" s="469"/>
      <c r="M76" s="470"/>
    </row>
    <row r="78" spans="2:13" x14ac:dyDescent="0.3">
      <c r="B78" t="s">
        <v>621</v>
      </c>
      <c r="E78" s="457">
        <f>'Sheet4 (2)'!M30</f>
        <v>0</v>
      </c>
      <c r="F78" s="467"/>
      <c r="G78" s="467"/>
      <c r="H78" s="467"/>
      <c r="I78" s="467"/>
      <c r="J78" s="467"/>
      <c r="K78" s="467"/>
      <c r="L78" s="467"/>
      <c r="M78" s="458"/>
    </row>
    <row r="80" spans="2:13" x14ac:dyDescent="0.3">
      <c r="B80" t="s">
        <v>622</v>
      </c>
      <c r="E80" s="114" t="s">
        <v>659</v>
      </c>
      <c r="F80" s="144"/>
      <c r="G80" s="144"/>
      <c r="H80" s="111" t="str">
        <f>IF('Sheet4 (2)'!I34="","",'Sheet4 (2)'!I34)</f>
        <v/>
      </c>
      <c r="J80" t="s">
        <v>662</v>
      </c>
      <c r="K80" s="144"/>
      <c r="L80" s="144"/>
      <c r="M80" s="111" t="str">
        <f>IF('Sheet4 (2)'!M34="","",'Sheet4 (2)'!M34)</f>
        <v/>
      </c>
    </row>
    <row r="81" spans="2:13" x14ac:dyDescent="0.3">
      <c r="E81" t="s">
        <v>660</v>
      </c>
      <c r="F81" s="114"/>
      <c r="G81" s="114"/>
      <c r="H81" s="111" t="str">
        <f>IF('Sheet4 (2)'!I35="","",'Sheet4 (2)'!I35)</f>
        <v/>
      </c>
      <c r="J81" t="s">
        <v>663</v>
      </c>
      <c r="K81" s="114"/>
      <c r="L81" s="114"/>
      <c r="M81" s="111" t="str">
        <f>IF('Sheet4 (2)'!M35="","",'Sheet4 (2)'!M35)</f>
        <v/>
      </c>
    </row>
    <row r="82" spans="2:13" x14ac:dyDescent="0.3">
      <c r="E82" t="s">
        <v>664</v>
      </c>
      <c r="F82" s="114"/>
      <c r="G82" s="114"/>
      <c r="H82" s="111" t="str">
        <f>IF('Sheet4 (2)'!I36="","",'Sheet4 (2)'!I36)</f>
        <v/>
      </c>
      <c r="J82" t="s">
        <v>620</v>
      </c>
      <c r="K82" s="114"/>
      <c r="L82" s="114"/>
      <c r="M82" s="111" t="str">
        <f>IF('Sheet4 (2)'!M36="","",'Sheet4 (2)'!M36)</f>
        <v/>
      </c>
    </row>
    <row r="83" spans="2:13" x14ac:dyDescent="0.3">
      <c r="E83" s="114" t="s">
        <v>661</v>
      </c>
      <c r="F83" s="114"/>
      <c r="G83" s="114"/>
      <c r="H83" s="111" t="str">
        <f>IF('Sheet4 (2)'!I37="","",'Sheet4 (2)'!I37)</f>
        <v/>
      </c>
      <c r="J83" t="s">
        <v>665</v>
      </c>
      <c r="K83" s="114"/>
      <c r="L83" s="114"/>
      <c r="M83" s="111" t="str">
        <f>IF('Sheet4 (2)'!M37="","",'Sheet4 (2)'!M37)</f>
        <v/>
      </c>
    </row>
    <row r="84" spans="2:13" x14ac:dyDescent="0.3">
      <c r="E84" s="114"/>
      <c r="F84" s="114"/>
      <c r="G84" s="114"/>
      <c r="H84" s="114"/>
      <c r="I84" s="114"/>
      <c r="J84" s="114"/>
      <c r="K84" s="114"/>
      <c r="L84" s="114"/>
      <c r="M84" s="114"/>
    </row>
    <row r="85" spans="2:13" x14ac:dyDescent="0.3">
      <c r="E85" s="114" t="s">
        <v>653</v>
      </c>
      <c r="F85" s="471" t="str">
        <f>IF('Sheet4 (2)'!O35="","",'Sheet4 (2)'!O35)</f>
        <v/>
      </c>
      <c r="G85" s="471"/>
      <c r="H85" s="471"/>
      <c r="I85" s="471"/>
      <c r="J85" s="471"/>
      <c r="K85" s="471"/>
      <c r="L85" s="471"/>
      <c r="M85" s="471"/>
    </row>
    <row r="86" spans="2:13" x14ac:dyDescent="0.3">
      <c r="E86" s="114"/>
      <c r="F86" s="114"/>
      <c r="G86" s="114"/>
      <c r="H86" s="114"/>
      <c r="I86" s="114"/>
      <c r="J86" s="114"/>
      <c r="K86" s="114"/>
      <c r="L86" s="114"/>
      <c r="M86" s="114"/>
    </row>
    <row r="87" spans="2:13" x14ac:dyDescent="0.3">
      <c r="B87" t="s">
        <v>625</v>
      </c>
      <c r="E87" s="449">
        <f>'Sheet4 (2)'!M39</f>
        <v>0</v>
      </c>
      <c r="F87" s="450"/>
      <c r="G87" s="450"/>
      <c r="H87" s="450"/>
      <c r="I87" s="450"/>
      <c r="J87" s="450"/>
      <c r="K87" s="450"/>
      <c r="L87" s="450"/>
      <c r="M87" s="451"/>
    </row>
    <row r="89" spans="2:13" x14ac:dyDescent="0.3">
      <c r="B89" t="s">
        <v>654</v>
      </c>
      <c r="E89" s="457">
        <f>'Sheet4 (2)'!H39</f>
        <v>0</v>
      </c>
      <c r="F89" s="458"/>
      <c r="G89" s="144"/>
      <c r="H89" t="s">
        <v>623</v>
      </c>
      <c r="J89" s="449">
        <f>'Sheet4 (2)'!H41</f>
        <v>0</v>
      </c>
      <c r="K89" s="450"/>
      <c r="L89" s="450"/>
      <c r="M89" s="451"/>
    </row>
    <row r="91" spans="2:13" x14ac:dyDescent="0.3">
      <c r="B91" t="s">
        <v>626</v>
      </c>
      <c r="F91" s="452" t="s">
        <v>612</v>
      </c>
      <c r="G91" s="472"/>
      <c r="H91" s="472"/>
      <c r="I91" s="453"/>
      <c r="J91" s="452" t="s">
        <v>613</v>
      </c>
      <c r="K91" s="472"/>
      <c r="L91" s="472"/>
      <c r="M91" s="453"/>
    </row>
    <row r="92" spans="2:13" x14ac:dyDescent="0.3">
      <c r="F92" s="452" t="s">
        <v>631</v>
      </c>
      <c r="G92" s="453"/>
      <c r="H92" s="452" t="s">
        <v>632</v>
      </c>
      <c r="I92" s="453"/>
      <c r="J92" s="452" t="s">
        <v>631</v>
      </c>
      <c r="K92" s="453"/>
      <c r="L92" s="452" t="s">
        <v>632</v>
      </c>
      <c r="M92" s="453"/>
    </row>
    <row r="93" spans="2:13" x14ac:dyDescent="0.3">
      <c r="D93" t="s">
        <v>639</v>
      </c>
      <c r="F93" s="452">
        <f>'Sheet4 (2)'!I45</f>
        <v>0</v>
      </c>
      <c r="G93" s="453"/>
      <c r="H93" s="452">
        <f>'Sheet4 (2)'!K45</f>
        <v>0</v>
      </c>
      <c r="I93" s="453"/>
      <c r="J93" s="452">
        <f>'Sheet4 (2)'!M45</f>
        <v>0</v>
      </c>
      <c r="K93" s="453"/>
      <c r="L93" s="452">
        <f>'Sheet4 (2)'!O45</f>
        <v>0</v>
      </c>
      <c r="M93" s="453"/>
    </row>
    <row r="94" spans="2:13" x14ac:dyDescent="0.3">
      <c r="D94" t="s">
        <v>640</v>
      </c>
      <c r="F94" s="452">
        <f>'Sheet4 (2)'!I46</f>
        <v>0</v>
      </c>
      <c r="G94" s="453"/>
      <c r="H94" s="452">
        <f>'Sheet4 (2)'!K46</f>
        <v>0</v>
      </c>
      <c r="I94" s="453"/>
      <c r="J94" s="452">
        <f>'Sheet4 (2)'!M46</f>
        <v>0</v>
      </c>
      <c r="K94" s="453"/>
      <c r="L94" s="452">
        <f>'Sheet4 (2)'!O46</f>
        <v>0</v>
      </c>
      <c r="M94" s="453"/>
    </row>
    <row r="95" spans="2:13" x14ac:dyDescent="0.3">
      <c r="D95" t="s">
        <v>641</v>
      </c>
      <c r="F95" s="452">
        <f>'Sheet4 (2)'!I47</f>
        <v>0</v>
      </c>
      <c r="G95" s="472"/>
      <c r="H95" s="472"/>
      <c r="I95" s="472"/>
      <c r="J95" s="472"/>
      <c r="K95" s="472"/>
      <c r="L95" s="472"/>
      <c r="M95" s="453"/>
    </row>
    <row r="97" spans="1:13" x14ac:dyDescent="0.3">
      <c r="B97" t="s">
        <v>656</v>
      </c>
      <c r="E97" s="459" t="s">
        <v>670</v>
      </c>
      <c r="F97" s="459"/>
      <c r="G97" s="459"/>
      <c r="H97" s="459"/>
      <c r="I97" s="459"/>
      <c r="J97" s="459"/>
      <c r="K97" s="459"/>
      <c r="L97" s="459"/>
      <c r="M97" s="459"/>
    </row>
    <row r="98" spans="1:13" x14ac:dyDescent="0.3">
      <c r="E98" s="114"/>
      <c r="F98" s="114"/>
      <c r="G98" s="114"/>
      <c r="H98" s="114"/>
      <c r="I98" s="114"/>
      <c r="J98" s="114"/>
      <c r="K98" s="114"/>
      <c r="L98" s="114"/>
      <c r="M98" s="114"/>
    </row>
    <row r="99" spans="1:13" ht="55.5" customHeight="1" x14ac:dyDescent="0.3">
      <c r="B99" s="428" t="s">
        <v>666</v>
      </c>
      <c r="C99" s="428"/>
      <c r="D99" s="460"/>
      <c r="E99" s="461" t="str">
        <f>IF('Sheet4 (2)'!H52="","",'Sheet4 (2)'!H52)</f>
        <v/>
      </c>
      <c r="F99" s="461"/>
      <c r="G99" s="461"/>
      <c r="H99" s="461"/>
      <c r="I99" s="461"/>
      <c r="J99" s="461"/>
      <c r="K99" s="461"/>
      <c r="L99" s="461"/>
      <c r="M99" s="461"/>
    </row>
    <row r="100" spans="1:13" x14ac:dyDescent="0.3">
      <c r="E100" s="114"/>
      <c r="F100" s="114"/>
      <c r="G100" s="114"/>
      <c r="H100" s="114"/>
      <c r="I100" s="114"/>
      <c r="J100" s="114"/>
      <c r="K100" s="114"/>
      <c r="L100" s="114"/>
      <c r="M100" s="114"/>
    </row>
    <row r="102" spans="1:13" x14ac:dyDescent="0.3">
      <c r="B102" t="s">
        <v>419</v>
      </c>
    </row>
    <row r="103" spans="1:13" ht="15" thickBot="1" x14ac:dyDescent="0.35"/>
    <row r="104" spans="1:13" ht="20.399999999999999" customHeight="1" x14ac:dyDescent="0.3">
      <c r="B104" s="473" t="s">
        <v>634</v>
      </c>
      <c r="C104" s="474"/>
      <c r="D104" s="474"/>
      <c r="E104" s="474"/>
      <c r="F104" s="474"/>
      <c r="G104" s="474"/>
      <c r="H104" s="474"/>
      <c r="I104" s="474"/>
      <c r="J104" s="474"/>
      <c r="K104" s="474"/>
      <c r="L104" s="474"/>
      <c r="M104" s="475"/>
    </row>
    <row r="105" spans="1:13" ht="60" customHeight="1" x14ac:dyDescent="0.3">
      <c r="B105" s="476"/>
      <c r="C105" s="477"/>
      <c r="D105" s="477"/>
      <c r="E105" s="477"/>
      <c r="F105" s="477"/>
      <c r="G105" s="477"/>
      <c r="H105" s="477"/>
      <c r="I105" s="477"/>
      <c r="J105" s="477"/>
      <c r="K105" s="477"/>
      <c r="L105" s="477"/>
      <c r="M105" s="478"/>
    </row>
    <row r="106" spans="1:13" ht="60" customHeight="1" x14ac:dyDescent="0.3">
      <c r="B106" s="476"/>
      <c r="C106" s="477"/>
      <c r="D106" s="477"/>
      <c r="E106" s="477"/>
      <c r="F106" s="477"/>
      <c r="G106" s="477"/>
      <c r="H106" s="477"/>
      <c r="I106" s="477"/>
      <c r="J106" s="477"/>
      <c r="K106" s="477"/>
      <c r="L106" s="477"/>
      <c r="M106" s="478"/>
    </row>
    <row r="107" spans="1:13" ht="14.4" customHeight="1" x14ac:dyDescent="0.3">
      <c r="B107" s="476"/>
      <c r="C107" s="477"/>
      <c r="D107" s="477"/>
      <c r="E107" s="477"/>
      <c r="F107" s="477"/>
      <c r="G107" s="477"/>
      <c r="H107" s="477"/>
      <c r="I107" s="477"/>
      <c r="J107" s="477"/>
      <c r="K107" s="477"/>
      <c r="L107" s="477"/>
      <c r="M107" s="478"/>
    </row>
    <row r="108" spans="1:13" x14ac:dyDescent="0.3">
      <c r="A108" s="113"/>
      <c r="B108" s="476"/>
      <c r="C108" s="477"/>
      <c r="D108" s="477"/>
      <c r="E108" s="477"/>
      <c r="F108" s="477"/>
      <c r="G108" s="477"/>
      <c r="H108" s="477"/>
      <c r="I108" s="477"/>
      <c r="J108" s="477"/>
      <c r="K108" s="477"/>
      <c r="L108" s="477"/>
      <c r="M108" s="478"/>
    </row>
    <row r="109" spans="1:13" x14ac:dyDescent="0.3">
      <c r="B109" s="476"/>
      <c r="C109" s="477"/>
      <c r="D109" s="477"/>
      <c r="E109" s="477"/>
      <c r="F109" s="477"/>
      <c r="G109" s="477"/>
      <c r="H109" s="477"/>
      <c r="I109" s="477"/>
      <c r="J109" s="477"/>
      <c r="K109" s="477"/>
      <c r="L109" s="477"/>
      <c r="M109" s="478"/>
    </row>
    <row r="110" spans="1:13" ht="14.1" customHeight="1" x14ac:dyDescent="0.3">
      <c r="B110" s="476"/>
      <c r="C110" s="477"/>
      <c r="D110" s="477"/>
      <c r="E110" s="477"/>
      <c r="F110" s="477"/>
      <c r="G110" s="477"/>
      <c r="H110" s="477"/>
      <c r="I110" s="477"/>
      <c r="J110" s="477"/>
      <c r="K110" s="477"/>
      <c r="L110" s="477"/>
      <c r="M110" s="478"/>
    </row>
    <row r="111" spans="1:13" ht="14.1" customHeight="1" x14ac:dyDescent="0.3">
      <c r="B111" s="476"/>
      <c r="C111" s="477"/>
      <c r="D111" s="477"/>
      <c r="E111" s="477"/>
      <c r="F111" s="477"/>
      <c r="G111" s="477"/>
      <c r="H111" s="477"/>
      <c r="I111" s="477"/>
      <c r="J111" s="477"/>
      <c r="K111" s="477"/>
      <c r="L111" s="477"/>
      <c r="M111" s="478"/>
    </row>
    <row r="112" spans="1:13" ht="14.1" customHeight="1" x14ac:dyDescent="0.3">
      <c r="B112" s="476"/>
      <c r="C112" s="477"/>
      <c r="D112" s="477"/>
      <c r="E112" s="477"/>
      <c r="F112" s="477"/>
      <c r="G112" s="477"/>
      <c r="H112" s="477"/>
      <c r="I112" s="477"/>
      <c r="J112" s="477"/>
      <c r="K112" s="477"/>
      <c r="L112" s="477"/>
      <c r="M112" s="478"/>
    </row>
    <row r="113" spans="2:13" ht="13.65" customHeight="1" x14ac:dyDescent="0.3">
      <c r="B113" s="476"/>
      <c r="C113" s="477"/>
      <c r="D113" s="477"/>
      <c r="E113" s="477"/>
      <c r="F113" s="477"/>
      <c r="G113" s="477"/>
      <c r="H113" s="477"/>
      <c r="I113" s="477"/>
      <c r="J113" s="477"/>
      <c r="K113" s="477"/>
      <c r="L113" s="477"/>
      <c r="M113" s="478"/>
    </row>
    <row r="114" spans="2:13" ht="15" thickBot="1" x14ac:dyDescent="0.35">
      <c r="B114" s="479"/>
      <c r="C114" s="480"/>
      <c r="D114" s="480"/>
      <c r="E114" s="480"/>
      <c r="F114" s="480"/>
      <c r="G114" s="480"/>
      <c r="H114" s="480"/>
      <c r="I114" s="480"/>
      <c r="J114" s="480"/>
      <c r="K114" s="480"/>
      <c r="L114" s="480"/>
      <c r="M114" s="481"/>
    </row>
    <row r="115" spans="2:13" ht="14.1" customHeight="1" x14ac:dyDescent="0.3"/>
    <row r="117" spans="2:13" x14ac:dyDescent="0.3">
      <c r="B117" t="s">
        <v>524</v>
      </c>
    </row>
    <row r="119" spans="2:13" x14ac:dyDescent="0.3">
      <c r="B119" t="s">
        <v>420</v>
      </c>
    </row>
    <row r="121" spans="2:13" x14ac:dyDescent="0.3">
      <c r="B121" t="s">
        <v>567</v>
      </c>
      <c r="C121" t="s">
        <v>429</v>
      </c>
    </row>
    <row r="122" spans="2:13" ht="24" customHeight="1" x14ac:dyDescent="0.3">
      <c r="C122" s="433" t="s">
        <v>584</v>
      </c>
      <c r="D122" s="433"/>
    </row>
    <row r="123" spans="2:13" ht="150" customHeight="1" x14ac:dyDescent="0.3">
      <c r="B123" s="16"/>
      <c r="C123" s="434" t="str">
        <f>Sheet7!C6</f>
        <v/>
      </c>
      <c r="D123" s="435"/>
      <c r="E123" s="435"/>
      <c r="F123" s="435"/>
      <c r="G123" s="435"/>
      <c r="H123" s="435"/>
      <c r="I123" s="435"/>
      <c r="J123" s="435"/>
      <c r="K123" s="435"/>
      <c r="L123" s="435"/>
      <c r="M123" s="436"/>
    </row>
    <row r="124" spans="2:13" ht="24" customHeight="1" x14ac:dyDescent="0.3">
      <c r="B124" s="16"/>
      <c r="C124" s="433" t="s">
        <v>887</v>
      </c>
      <c r="D124" s="433"/>
      <c r="E124" s="16"/>
      <c r="F124" s="16"/>
      <c r="G124" s="16"/>
      <c r="H124" s="16"/>
      <c r="I124" s="16"/>
      <c r="J124" s="16"/>
    </row>
    <row r="125" spans="2:13" ht="150" customHeight="1" x14ac:dyDescent="0.3">
      <c r="B125" s="16"/>
      <c r="C125" s="434" t="str">
        <f>Sheet7!C11</f>
        <v/>
      </c>
      <c r="D125" s="435"/>
      <c r="E125" s="435"/>
      <c r="F125" s="435"/>
      <c r="G125" s="435"/>
      <c r="H125" s="435"/>
      <c r="I125" s="435"/>
      <c r="J125" s="435"/>
      <c r="K125" s="435"/>
      <c r="L125" s="435"/>
      <c r="M125" s="436"/>
    </row>
    <row r="126" spans="2:13" ht="24" customHeight="1" x14ac:dyDescent="0.3">
      <c r="B126" s="16"/>
      <c r="C126" s="144" t="s">
        <v>889</v>
      </c>
      <c r="D126" s="245"/>
      <c r="E126" s="16"/>
      <c r="F126" s="16"/>
      <c r="G126" s="16"/>
      <c r="H126" s="16"/>
      <c r="I126" s="16"/>
      <c r="J126" s="16"/>
    </row>
    <row r="127" spans="2:13" ht="150" customHeight="1" x14ac:dyDescent="0.3">
      <c r="B127" s="112"/>
      <c r="C127" s="434" t="str">
        <f>Sheet7!C16</f>
        <v/>
      </c>
      <c r="D127" s="435"/>
      <c r="E127" s="435"/>
      <c r="F127" s="435"/>
      <c r="G127" s="435"/>
      <c r="H127" s="435"/>
      <c r="I127" s="435"/>
      <c r="J127" s="435"/>
      <c r="K127" s="435"/>
      <c r="L127" s="435"/>
      <c r="M127" s="436"/>
    </row>
    <row r="128" spans="2:13" x14ac:dyDescent="0.3">
      <c r="B128" s="112"/>
      <c r="C128" s="114"/>
      <c r="D128" s="114"/>
      <c r="E128" s="112"/>
      <c r="F128" s="112"/>
      <c r="G128" s="112"/>
      <c r="H128" s="112"/>
      <c r="I128" s="112"/>
      <c r="J128" s="112"/>
    </row>
    <row r="129" spans="2:13" x14ac:dyDescent="0.3">
      <c r="B129" s="54">
        <v>1.2</v>
      </c>
      <c r="C129" t="s">
        <v>6</v>
      </c>
    </row>
    <row r="130" spans="2:13" ht="24" customHeight="1" x14ac:dyDescent="0.3">
      <c r="C130" s="433" t="s">
        <v>584</v>
      </c>
      <c r="D130" s="433"/>
    </row>
    <row r="131" spans="2:13" ht="150" customHeight="1" x14ac:dyDescent="0.3">
      <c r="B131" s="16"/>
      <c r="C131" s="434" t="str">
        <f>Sheet7!C7</f>
        <v/>
      </c>
      <c r="D131" s="435"/>
      <c r="E131" s="435"/>
      <c r="F131" s="435"/>
      <c r="G131" s="435"/>
      <c r="H131" s="435"/>
      <c r="I131" s="435"/>
      <c r="J131" s="435"/>
      <c r="K131" s="435"/>
      <c r="L131" s="435"/>
      <c r="M131" s="436"/>
    </row>
    <row r="132" spans="2:13" ht="24" customHeight="1" x14ac:dyDescent="0.3">
      <c r="B132" s="16"/>
      <c r="C132" s="433" t="s">
        <v>887</v>
      </c>
      <c r="D132" s="433"/>
      <c r="E132" s="16"/>
      <c r="F132" s="16"/>
      <c r="G132" s="16"/>
      <c r="H132" s="16"/>
      <c r="I132" s="16"/>
      <c r="J132" s="16"/>
    </row>
    <row r="133" spans="2:13" ht="150" customHeight="1" x14ac:dyDescent="0.3">
      <c r="B133" s="16"/>
      <c r="C133" s="434" t="str">
        <f>Sheet7!C12</f>
        <v/>
      </c>
      <c r="D133" s="435"/>
      <c r="E133" s="435"/>
      <c r="F133" s="435"/>
      <c r="G133" s="435"/>
      <c r="H133" s="435"/>
      <c r="I133" s="435"/>
      <c r="J133" s="435"/>
      <c r="K133" s="435"/>
      <c r="L133" s="435"/>
      <c r="M133" s="436"/>
    </row>
    <row r="134" spans="2:13" ht="24" customHeight="1" x14ac:dyDescent="0.3">
      <c r="B134" s="16"/>
      <c r="C134" s="144" t="s">
        <v>889</v>
      </c>
      <c r="D134" s="245"/>
      <c r="E134" s="16"/>
      <c r="F134" s="16"/>
      <c r="G134" s="16"/>
      <c r="H134" s="16"/>
      <c r="I134" s="16"/>
      <c r="J134" s="16"/>
    </row>
    <row r="135" spans="2:13" ht="150" customHeight="1" x14ac:dyDescent="0.3">
      <c r="B135" s="112"/>
      <c r="C135" s="434" t="str">
        <f>Sheet7!C17</f>
        <v/>
      </c>
      <c r="D135" s="435"/>
      <c r="E135" s="435"/>
      <c r="F135" s="435"/>
      <c r="G135" s="435"/>
      <c r="H135" s="435"/>
      <c r="I135" s="435"/>
      <c r="J135" s="435"/>
      <c r="K135" s="435"/>
      <c r="L135" s="435"/>
      <c r="M135" s="436"/>
    </row>
    <row r="137" spans="2:13" x14ac:dyDescent="0.3">
      <c r="B137" s="54">
        <v>1.3</v>
      </c>
      <c r="C137" t="s">
        <v>13</v>
      </c>
    </row>
    <row r="138" spans="2:13" ht="24" customHeight="1" x14ac:dyDescent="0.3">
      <c r="C138" s="433" t="s">
        <v>584</v>
      </c>
      <c r="D138" s="433"/>
    </row>
    <row r="139" spans="2:13" ht="150" customHeight="1" x14ac:dyDescent="0.3">
      <c r="B139" s="16"/>
      <c r="C139" s="434" t="str">
        <f>Sheet7!C8</f>
        <v/>
      </c>
      <c r="D139" s="435"/>
      <c r="E139" s="435"/>
      <c r="F139" s="435"/>
      <c r="G139" s="435"/>
      <c r="H139" s="435"/>
      <c r="I139" s="435"/>
      <c r="J139" s="435"/>
      <c r="K139" s="435"/>
      <c r="L139" s="435"/>
      <c r="M139" s="436"/>
    </row>
    <row r="140" spans="2:13" ht="24" customHeight="1" x14ac:dyDescent="0.3">
      <c r="B140" s="16"/>
      <c r="C140" s="433" t="s">
        <v>887</v>
      </c>
      <c r="D140" s="433"/>
      <c r="E140" s="16"/>
      <c r="F140" s="16"/>
      <c r="G140" s="16"/>
      <c r="H140" s="16"/>
      <c r="I140" s="16"/>
      <c r="J140" s="16"/>
    </row>
    <row r="141" spans="2:13" ht="150" customHeight="1" x14ac:dyDescent="0.3">
      <c r="B141" s="16"/>
      <c r="C141" s="434" t="str">
        <f>Sheet7!C13</f>
        <v/>
      </c>
      <c r="D141" s="435"/>
      <c r="E141" s="435"/>
      <c r="F141" s="435"/>
      <c r="G141" s="435"/>
      <c r="H141" s="435"/>
      <c r="I141" s="435"/>
      <c r="J141" s="435"/>
      <c r="K141" s="435"/>
      <c r="L141" s="435"/>
      <c r="M141" s="436"/>
    </row>
    <row r="142" spans="2:13" ht="24" customHeight="1" x14ac:dyDescent="0.3">
      <c r="B142" s="16"/>
      <c r="C142" s="144" t="s">
        <v>889</v>
      </c>
      <c r="D142" s="245"/>
      <c r="E142" s="16"/>
      <c r="F142" s="16"/>
      <c r="G142" s="16"/>
      <c r="H142" s="16"/>
      <c r="I142" s="16"/>
      <c r="J142" s="16"/>
    </row>
    <row r="143" spans="2:13" ht="150" customHeight="1" x14ac:dyDescent="0.3">
      <c r="B143" s="112"/>
      <c r="C143" s="434" t="str">
        <f>Sheet7!C18</f>
        <v/>
      </c>
      <c r="D143" s="435"/>
      <c r="E143" s="435"/>
      <c r="F143" s="435"/>
      <c r="G143" s="435"/>
      <c r="H143" s="435"/>
      <c r="I143" s="435"/>
      <c r="J143" s="435"/>
      <c r="K143" s="435"/>
      <c r="L143" s="435"/>
      <c r="M143" s="436"/>
    </row>
    <row r="146" spans="2:13" x14ac:dyDescent="0.3">
      <c r="B146" t="s">
        <v>421</v>
      </c>
    </row>
    <row r="148" spans="2:13" x14ac:dyDescent="0.3">
      <c r="B148" t="s">
        <v>568</v>
      </c>
      <c r="C148" t="s">
        <v>430</v>
      </c>
    </row>
    <row r="149" spans="2:13" ht="24" customHeight="1" x14ac:dyDescent="0.3">
      <c r="C149" s="433" t="s">
        <v>584</v>
      </c>
      <c r="D149" s="433"/>
    </row>
    <row r="150" spans="2:13" ht="150" customHeight="1" x14ac:dyDescent="0.3">
      <c r="B150" s="16"/>
      <c r="C150" s="434" t="str">
        <f>'Sheet7 (2)'!C6</f>
        <v/>
      </c>
      <c r="D150" s="435"/>
      <c r="E150" s="435"/>
      <c r="F150" s="435"/>
      <c r="G150" s="435"/>
      <c r="H150" s="435"/>
      <c r="I150" s="435"/>
      <c r="J150" s="435"/>
      <c r="K150" s="435"/>
      <c r="L150" s="435"/>
      <c r="M150" s="436"/>
    </row>
    <row r="151" spans="2:13" ht="24" customHeight="1" x14ac:dyDescent="0.3">
      <c r="B151" s="16"/>
      <c r="C151" s="433" t="s">
        <v>887</v>
      </c>
      <c r="D151" s="433"/>
      <c r="E151" s="16"/>
      <c r="F151" s="16"/>
      <c r="G151" s="16"/>
      <c r="H151" s="16"/>
      <c r="I151" s="16"/>
      <c r="J151" s="16"/>
    </row>
    <row r="152" spans="2:13" ht="150" customHeight="1" x14ac:dyDescent="0.3">
      <c r="B152" s="16"/>
      <c r="C152" s="434" t="str">
        <f>'Sheet7 (2)'!C12</f>
        <v/>
      </c>
      <c r="D152" s="435"/>
      <c r="E152" s="435"/>
      <c r="F152" s="435"/>
      <c r="G152" s="435"/>
      <c r="H152" s="435"/>
      <c r="I152" s="435"/>
      <c r="J152" s="435"/>
      <c r="K152" s="435"/>
      <c r="L152" s="435"/>
      <c r="M152" s="436"/>
    </row>
    <row r="153" spans="2:13" ht="24" customHeight="1" x14ac:dyDescent="0.3">
      <c r="B153" s="16"/>
      <c r="C153" s="144" t="s">
        <v>889</v>
      </c>
      <c r="D153" s="245"/>
      <c r="E153" s="16"/>
      <c r="F153" s="16"/>
      <c r="G153" s="16"/>
      <c r="H153" s="16"/>
      <c r="I153" s="16"/>
      <c r="J153" s="16"/>
    </row>
    <row r="154" spans="2:13" ht="150" customHeight="1" x14ac:dyDescent="0.3">
      <c r="B154" s="112"/>
      <c r="C154" s="434" t="str">
        <f>'Sheet7 (2)'!C18</f>
        <v/>
      </c>
      <c r="D154" s="435"/>
      <c r="E154" s="435"/>
      <c r="F154" s="435"/>
      <c r="G154" s="435"/>
      <c r="H154" s="435"/>
      <c r="I154" s="435"/>
      <c r="J154" s="435"/>
      <c r="K154" s="435"/>
      <c r="L154" s="435"/>
      <c r="M154" s="436"/>
    </row>
    <row r="156" spans="2:13" x14ac:dyDescent="0.3">
      <c r="B156" t="s">
        <v>569</v>
      </c>
      <c r="C156" t="s">
        <v>431</v>
      </c>
    </row>
    <row r="157" spans="2:13" ht="24" customHeight="1" x14ac:dyDescent="0.3">
      <c r="C157" s="433" t="s">
        <v>584</v>
      </c>
      <c r="D157" s="433"/>
    </row>
    <row r="158" spans="2:13" ht="150" customHeight="1" x14ac:dyDescent="0.3">
      <c r="B158" s="16"/>
      <c r="C158" s="434" t="str">
        <f>'Sheet7 (2)'!C7</f>
        <v/>
      </c>
      <c r="D158" s="435"/>
      <c r="E158" s="435"/>
      <c r="F158" s="435"/>
      <c r="G158" s="435"/>
      <c r="H158" s="435"/>
      <c r="I158" s="435"/>
      <c r="J158" s="435"/>
      <c r="K158" s="435"/>
      <c r="L158" s="435"/>
      <c r="M158" s="436"/>
    </row>
    <row r="159" spans="2:13" ht="24" customHeight="1" x14ac:dyDescent="0.3">
      <c r="B159" s="16"/>
      <c r="C159" s="433" t="s">
        <v>887</v>
      </c>
      <c r="D159" s="433"/>
      <c r="E159" s="16"/>
      <c r="F159" s="16"/>
      <c r="G159" s="16"/>
      <c r="H159" s="16"/>
      <c r="I159" s="16"/>
      <c r="J159" s="16"/>
    </row>
    <row r="160" spans="2:13" ht="150" customHeight="1" x14ac:dyDescent="0.3">
      <c r="B160" s="16"/>
      <c r="C160" s="434" t="str">
        <f>'Sheet7 (2)'!C13</f>
        <v/>
      </c>
      <c r="D160" s="435"/>
      <c r="E160" s="435"/>
      <c r="F160" s="435"/>
      <c r="G160" s="435"/>
      <c r="H160" s="435"/>
      <c r="I160" s="435"/>
      <c r="J160" s="435"/>
      <c r="K160" s="435"/>
      <c r="L160" s="435"/>
      <c r="M160" s="436"/>
    </row>
    <row r="161" spans="2:13" ht="24" customHeight="1" x14ac:dyDescent="0.3">
      <c r="B161" s="16"/>
      <c r="C161" s="144" t="s">
        <v>889</v>
      </c>
      <c r="D161" s="245"/>
      <c r="E161" s="16"/>
      <c r="F161" s="16"/>
      <c r="G161" s="16"/>
      <c r="H161" s="16"/>
      <c r="I161" s="16"/>
      <c r="J161" s="16"/>
    </row>
    <row r="162" spans="2:13" ht="150" customHeight="1" x14ac:dyDescent="0.3">
      <c r="B162" s="112"/>
      <c r="C162" s="434" t="str">
        <f>'Sheet7 (2)'!C19</f>
        <v/>
      </c>
      <c r="D162" s="435"/>
      <c r="E162" s="435"/>
      <c r="F162" s="435"/>
      <c r="G162" s="435"/>
      <c r="H162" s="435"/>
      <c r="I162" s="435"/>
      <c r="J162" s="435"/>
      <c r="K162" s="435"/>
      <c r="L162" s="435"/>
      <c r="M162" s="436"/>
    </row>
    <row r="164" spans="2:13" x14ac:dyDescent="0.3">
      <c r="B164" t="s">
        <v>570</v>
      </c>
      <c r="C164" t="s">
        <v>31</v>
      </c>
    </row>
    <row r="165" spans="2:13" ht="24" customHeight="1" x14ac:dyDescent="0.3">
      <c r="C165" s="433" t="s">
        <v>584</v>
      </c>
      <c r="D165" s="433"/>
    </row>
    <row r="166" spans="2:13" ht="150" customHeight="1" x14ac:dyDescent="0.3">
      <c r="C166" s="434" t="str">
        <f>'Sheet7 (2)'!C8</f>
        <v/>
      </c>
      <c r="D166" s="435"/>
      <c r="E166" s="435"/>
      <c r="F166" s="435"/>
      <c r="G166" s="435"/>
      <c r="H166" s="435"/>
      <c r="I166" s="435"/>
      <c r="J166" s="435"/>
      <c r="K166" s="435"/>
      <c r="L166" s="435"/>
      <c r="M166" s="436"/>
    </row>
    <row r="167" spans="2:13" ht="24" customHeight="1" x14ac:dyDescent="0.3">
      <c r="C167" s="433" t="s">
        <v>887</v>
      </c>
      <c r="D167" s="433"/>
    </row>
    <row r="168" spans="2:13" ht="150" customHeight="1" x14ac:dyDescent="0.3">
      <c r="B168" s="16"/>
      <c r="C168" s="434" t="str">
        <f>'Sheet7 (2)'!C14</f>
        <v/>
      </c>
      <c r="D168" s="435"/>
      <c r="E168" s="435"/>
      <c r="F168" s="435"/>
      <c r="G168" s="435"/>
      <c r="H168" s="435"/>
      <c r="I168" s="435"/>
      <c r="J168" s="435"/>
      <c r="K168" s="435"/>
      <c r="L168" s="435"/>
      <c r="M168" s="436"/>
    </row>
    <row r="169" spans="2:13" ht="24" customHeight="1" x14ac:dyDescent="0.3">
      <c r="B169" s="16"/>
      <c r="C169" s="144" t="s">
        <v>889</v>
      </c>
      <c r="D169" s="245"/>
      <c r="E169" s="16"/>
      <c r="F169" s="16"/>
      <c r="G169" s="16"/>
      <c r="H169" s="16"/>
      <c r="I169" s="16"/>
      <c r="J169" s="16"/>
    </row>
    <row r="170" spans="2:13" ht="150" customHeight="1" x14ac:dyDescent="0.3">
      <c r="B170" s="16"/>
      <c r="C170" s="434" t="str">
        <f>'Sheet7 (2)'!C20</f>
        <v/>
      </c>
      <c r="D170" s="435"/>
      <c r="E170" s="435"/>
      <c r="F170" s="435"/>
      <c r="G170" s="435"/>
      <c r="H170" s="435"/>
      <c r="I170" s="435"/>
      <c r="J170" s="435"/>
      <c r="K170" s="435"/>
      <c r="L170" s="435"/>
      <c r="M170" s="436"/>
    </row>
    <row r="171" spans="2:13" ht="13.65" customHeight="1" x14ac:dyDescent="0.3">
      <c r="B171" s="16"/>
      <c r="C171" s="16"/>
      <c r="D171" s="16"/>
      <c r="E171" s="16"/>
      <c r="F171" s="16"/>
      <c r="G171" s="16"/>
      <c r="H171" s="16"/>
      <c r="I171" s="16"/>
      <c r="J171" s="16"/>
    </row>
    <row r="172" spans="2:13" ht="13.65" customHeight="1" x14ac:dyDescent="0.3">
      <c r="B172" s="112"/>
    </row>
    <row r="173" spans="2:13" ht="13.65" customHeight="1" x14ac:dyDescent="0.3"/>
    <row r="174" spans="2:13" ht="13.65" customHeight="1" x14ac:dyDescent="0.3"/>
    <row r="175" spans="2:13" x14ac:dyDescent="0.3">
      <c r="B175" t="s">
        <v>422</v>
      </c>
    </row>
    <row r="177" spans="2:13" x14ac:dyDescent="0.3">
      <c r="B177" t="s">
        <v>571</v>
      </c>
      <c r="C177" t="s">
        <v>33</v>
      </c>
    </row>
    <row r="178" spans="2:13" ht="24" customHeight="1" x14ac:dyDescent="0.3">
      <c r="C178" s="433" t="s">
        <v>584</v>
      </c>
      <c r="D178" s="433"/>
    </row>
    <row r="179" spans="2:13" ht="150" customHeight="1" x14ac:dyDescent="0.3">
      <c r="B179" s="16"/>
      <c r="C179" s="434" t="str">
        <f>'Sheet7 (3)'!C6</f>
        <v/>
      </c>
      <c r="D179" s="435"/>
      <c r="E179" s="435"/>
      <c r="F179" s="435"/>
      <c r="G179" s="435"/>
      <c r="H179" s="435"/>
      <c r="I179" s="435"/>
      <c r="J179" s="435"/>
      <c r="K179" s="435"/>
      <c r="L179" s="435"/>
      <c r="M179" s="436"/>
    </row>
    <row r="180" spans="2:13" ht="24" customHeight="1" x14ac:dyDescent="0.3">
      <c r="B180" s="16"/>
      <c r="C180" s="433" t="s">
        <v>887</v>
      </c>
      <c r="D180" s="433"/>
      <c r="E180" s="16"/>
      <c r="F180" s="16"/>
      <c r="G180" s="16"/>
      <c r="H180" s="16"/>
      <c r="I180" s="16"/>
      <c r="J180" s="16"/>
    </row>
    <row r="181" spans="2:13" ht="150" customHeight="1" x14ac:dyDescent="0.3">
      <c r="B181" s="16"/>
      <c r="C181" s="434" t="str">
        <f>'Sheet7 (3)'!C14</f>
        <v/>
      </c>
      <c r="D181" s="435"/>
      <c r="E181" s="435"/>
      <c r="F181" s="435"/>
      <c r="G181" s="435"/>
      <c r="H181" s="435"/>
      <c r="I181" s="435"/>
      <c r="J181" s="435"/>
      <c r="K181" s="435"/>
      <c r="L181" s="435"/>
      <c r="M181" s="436"/>
    </row>
    <row r="182" spans="2:13" ht="24" customHeight="1" x14ac:dyDescent="0.3">
      <c r="B182" s="16"/>
      <c r="C182" s="144" t="s">
        <v>889</v>
      </c>
      <c r="D182" s="245"/>
      <c r="E182" s="16"/>
      <c r="F182" s="16"/>
      <c r="G182" s="16"/>
      <c r="H182" s="16"/>
      <c r="I182" s="16"/>
      <c r="J182" s="16"/>
    </row>
    <row r="183" spans="2:13" ht="150" customHeight="1" x14ac:dyDescent="0.3">
      <c r="B183" s="112"/>
      <c r="C183" s="434" t="str">
        <f>'Sheet7 (3)'!C23</f>
        <v/>
      </c>
      <c r="D183" s="435"/>
      <c r="E183" s="435"/>
      <c r="F183" s="435"/>
      <c r="G183" s="435"/>
      <c r="H183" s="435"/>
      <c r="I183" s="435"/>
      <c r="J183" s="435"/>
      <c r="K183" s="435"/>
      <c r="L183" s="435"/>
      <c r="M183" s="436"/>
    </row>
    <row r="185" spans="2:13" x14ac:dyDescent="0.3">
      <c r="B185" t="s">
        <v>572</v>
      </c>
      <c r="C185" t="s">
        <v>39</v>
      </c>
    </row>
    <row r="186" spans="2:13" ht="22.65" customHeight="1" x14ac:dyDescent="0.3">
      <c r="C186" s="433" t="s">
        <v>584</v>
      </c>
      <c r="D186" s="433"/>
    </row>
    <row r="187" spans="2:13" ht="150" customHeight="1" x14ac:dyDescent="0.3">
      <c r="B187" s="16"/>
      <c r="C187" s="434" t="str">
        <f>'Sheet7 (3)'!C7</f>
        <v/>
      </c>
      <c r="D187" s="435"/>
      <c r="E187" s="435"/>
      <c r="F187" s="435"/>
      <c r="G187" s="435"/>
      <c r="H187" s="435"/>
      <c r="I187" s="435"/>
      <c r="J187" s="435"/>
      <c r="K187" s="435"/>
      <c r="L187" s="435"/>
      <c r="M187" s="436"/>
    </row>
    <row r="188" spans="2:13" ht="22.65" customHeight="1" x14ac:dyDescent="0.3">
      <c r="B188" s="16"/>
      <c r="C188" s="433" t="s">
        <v>887</v>
      </c>
      <c r="D188" s="433"/>
      <c r="E188" s="16"/>
      <c r="F188" s="16"/>
      <c r="G188" s="16"/>
      <c r="H188" s="16"/>
      <c r="I188" s="16"/>
      <c r="J188" s="16"/>
    </row>
    <row r="189" spans="2:13" ht="150" customHeight="1" x14ac:dyDescent="0.3">
      <c r="B189" s="16"/>
      <c r="C189" s="434" t="str">
        <f>'Sheet7 (3)'!C15</f>
        <v/>
      </c>
      <c r="D189" s="435"/>
      <c r="E189" s="435"/>
      <c r="F189" s="435"/>
      <c r="G189" s="435"/>
      <c r="H189" s="435"/>
      <c r="I189" s="435"/>
      <c r="J189" s="435"/>
      <c r="K189" s="435"/>
      <c r="L189" s="435"/>
      <c r="M189" s="436"/>
    </row>
    <row r="190" spans="2:13" ht="22.65" customHeight="1" x14ac:dyDescent="0.3">
      <c r="B190" s="16"/>
      <c r="C190" s="144" t="s">
        <v>889</v>
      </c>
      <c r="D190" s="245"/>
      <c r="E190" s="16"/>
      <c r="F190" s="16"/>
      <c r="G190" s="16"/>
      <c r="H190" s="16"/>
      <c r="I190" s="16"/>
      <c r="J190" s="16"/>
    </row>
    <row r="191" spans="2:13" ht="150" customHeight="1" x14ac:dyDescent="0.3">
      <c r="B191" s="112"/>
      <c r="C191" s="434" t="str">
        <f>'Sheet7 (3)'!C24</f>
        <v/>
      </c>
      <c r="D191" s="435"/>
      <c r="E191" s="435"/>
      <c r="F191" s="435"/>
      <c r="G191" s="435"/>
      <c r="H191" s="435"/>
      <c r="I191" s="435"/>
      <c r="J191" s="435"/>
      <c r="K191" s="435"/>
      <c r="L191" s="435"/>
      <c r="M191" s="436"/>
    </row>
    <row r="193" spans="2:13" x14ac:dyDescent="0.3">
      <c r="B193" t="s">
        <v>573</v>
      </c>
      <c r="C193" t="s">
        <v>432</v>
      </c>
    </row>
    <row r="194" spans="2:13" ht="24" customHeight="1" x14ac:dyDescent="0.3">
      <c r="C194" s="433" t="s">
        <v>584</v>
      </c>
      <c r="D194" s="433"/>
    </row>
    <row r="195" spans="2:13" ht="150" customHeight="1" x14ac:dyDescent="0.3">
      <c r="B195" s="16"/>
      <c r="C195" s="434" t="str">
        <f>'Sheet7 (3)'!C8</f>
        <v/>
      </c>
      <c r="D195" s="435"/>
      <c r="E195" s="435"/>
      <c r="F195" s="435"/>
      <c r="G195" s="435"/>
      <c r="H195" s="435"/>
      <c r="I195" s="435"/>
      <c r="J195" s="435"/>
      <c r="K195" s="435"/>
      <c r="L195" s="435"/>
      <c r="M195" s="436"/>
    </row>
    <row r="196" spans="2:13" ht="24" customHeight="1" x14ac:dyDescent="0.3">
      <c r="B196" s="16"/>
      <c r="C196" s="433" t="s">
        <v>887</v>
      </c>
      <c r="D196" s="433"/>
      <c r="E196" s="16"/>
      <c r="F196" s="16"/>
      <c r="G196" s="16"/>
      <c r="H196" s="16"/>
      <c r="I196" s="16"/>
      <c r="J196" s="16"/>
    </row>
    <row r="197" spans="2:13" ht="150" customHeight="1" x14ac:dyDescent="0.3">
      <c r="B197" s="16"/>
      <c r="C197" s="434" t="str">
        <f>'Sheet7 (3)'!C16</f>
        <v/>
      </c>
      <c r="D197" s="435"/>
      <c r="E197" s="435"/>
      <c r="F197" s="435"/>
      <c r="G197" s="435"/>
      <c r="H197" s="435"/>
      <c r="I197" s="435"/>
      <c r="J197" s="435"/>
      <c r="K197" s="435"/>
      <c r="L197" s="435"/>
      <c r="M197" s="436"/>
    </row>
    <row r="198" spans="2:13" ht="24" customHeight="1" x14ac:dyDescent="0.3">
      <c r="B198" s="16"/>
      <c r="C198" s="144" t="s">
        <v>889</v>
      </c>
      <c r="D198" s="245"/>
      <c r="E198" s="16"/>
      <c r="F198" s="16"/>
      <c r="G198" s="16"/>
      <c r="H198" s="16"/>
      <c r="I198" s="16"/>
      <c r="J198" s="16"/>
    </row>
    <row r="199" spans="2:13" ht="150" customHeight="1" x14ac:dyDescent="0.3">
      <c r="B199" s="112"/>
      <c r="C199" s="434" t="str">
        <f>'Sheet7 (3)'!C25</f>
        <v/>
      </c>
      <c r="D199" s="435"/>
      <c r="E199" s="435"/>
      <c r="F199" s="435"/>
      <c r="G199" s="435"/>
      <c r="H199" s="435"/>
      <c r="I199" s="435"/>
      <c r="J199" s="435"/>
      <c r="K199" s="435"/>
      <c r="L199" s="435"/>
      <c r="M199" s="436"/>
    </row>
    <row r="201" spans="2:13" x14ac:dyDescent="0.3">
      <c r="B201" t="s">
        <v>574</v>
      </c>
      <c r="C201" t="s">
        <v>433</v>
      </c>
    </row>
    <row r="202" spans="2:13" ht="24" customHeight="1" x14ac:dyDescent="0.3">
      <c r="C202" s="433" t="s">
        <v>584</v>
      </c>
      <c r="D202" s="433"/>
    </row>
    <row r="203" spans="2:13" ht="150" customHeight="1" x14ac:dyDescent="0.3">
      <c r="B203" s="16"/>
      <c r="C203" s="434" t="str">
        <f>'Sheet7 (3)'!C9</f>
        <v/>
      </c>
      <c r="D203" s="435"/>
      <c r="E203" s="435"/>
      <c r="F203" s="435"/>
      <c r="G203" s="435"/>
      <c r="H203" s="435"/>
      <c r="I203" s="435"/>
      <c r="J203" s="435"/>
      <c r="K203" s="435"/>
      <c r="L203" s="435"/>
      <c r="M203" s="436"/>
    </row>
    <row r="204" spans="2:13" ht="24" customHeight="1" x14ac:dyDescent="0.3">
      <c r="B204" s="16"/>
      <c r="C204" s="433" t="s">
        <v>887</v>
      </c>
      <c r="D204" s="433"/>
      <c r="E204" s="16"/>
      <c r="F204" s="16"/>
      <c r="G204" s="16"/>
      <c r="H204" s="16"/>
      <c r="I204" s="16"/>
      <c r="J204" s="16"/>
    </row>
    <row r="205" spans="2:13" ht="150" customHeight="1" x14ac:dyDescent="0.3">
      <c r="B205" s="16"/>
      <c r="C205" s="434" t="str">
        <f>'Sheet7 (3)'!C17</f>
        <v/>
      </c>
      <c r="D205" s="435"/>
      <c r="E205" s="435"/>
      <c r="F205" s="435"/>
      <c r="G205" s="435"/>
      <c r="H205" s="435"/>
      <c r="I205" s="435"/>
      <c r="J205" s="435"/>
      <c r="K205" s="435"/>
      <c r="L205" s="435"/>
      <c r="M205" s="436"/>
    </row>
    <row r="206" spans="2:13" ht="24" customHeight="1" x14ac:dyDescent="0.3">
      <c r="B206" s="16"/>
      <c r="C206" s="144" t="s">
        <v>889</v>
      </c>
      <c r="D206" s="245"/>
      <c r="E206" s="16"/>
      <c r="F206" s="16"/>
      <c r="G206" s="16"/>
      <c r="H206" s="16"/>
      <c r="I206" s="16"/>
      <c r="J206" s="16"/>
    </row>
    <row r="207" spans="2:13" ht="150" customHeight="1" x14ac:dyDescent="0.3">
      <c r="B207" s="112"/>
      <c r="C207" s="434" t="str">
        <f>'Sheet7 (3)'!C26</f>
        <v/>
      </c>
      <c r="D207" s="435"/>
      <c r="E207" s="435"/>
      <c r="F207" s="435"/>
      <c r="G207" s="435"/>
      <c r="H207" s="435"/>
      <c r="I207" s="435"/>
      <c r="J207" s="435"/>
      <c r="K207" s="435"/>
      <c r="L207" s="435"/>
      <c r="M207" s="436"/>
    </row>
    <row r="209" spans="2:13" x14ac:dyDescent="0.3">
      <c r="B209">
        <v>3.5</v>
      </c>
      <c r="C209" t="s">
        <v>423</v>
      </c>
    </row>
    <row r="210" spans="2:13" ht="24" customHeight="1" x14ac:dyDescent="0.3">
      <c r="C210" s="433" t="s">
        <v>584</v>
      </c>
      <c r="D210" s="433"/>
    </row>
    <row r="211" spans="2:13" ht="150" customHeight="1" x14ac:dyDescent="0.3">
      <c r="B211" s="16"/>
      <c r="C211" s="434" t="str">
        <f>'Sheet7 (3)'!C10</f>
        <v/>
      </c>
      <c r="D211" s="435"/>
      <c r="E211" s="435"/>
      <c r="F211" s="435"/>
      <c r="G211" s="435"/>
      <c r="H211" s="435"/>
      <c r="I211" s="435"/>
      <c r="J211" s="435"/>
      <c r="K211" s="435"/>
      <c r="L211" s="435"/>
      <c r="M211" s="436"/>
    </row>
    <row r="212" spans="2:13" ht="24" customHeight="1" x14ac:dyDescent="0.3">
      <c r="B212" s="16"/>
      <c r="C212" s="433" t="s">
        <v>887</v>
      </c>
      <c r="D212" s="433"/>
      <c r="E212" s="16"/>
      <c r="F212" s="16"/>
      <c r="G212" s="16"/>
      <c r="H212" s="16"/>
      <c r="I212" s="16"/>
      <c r="J212" s="16"/>
    </row>
    <row r="213" spans="2:13" ht="150" customHeight="1" x14ac:dyDescent="0.3">
      <c r="B213" s="16"/>
      <c r="C213" s="434" t="str">
        <f>'Sheet7 (3)'!C18</f>
        <v/>
      </c>
      <c r="D213" s="435"/>
      <c r="E213" s="435"/>
      <c r="F213" s="435"/>
      <c r="G213" s="435"/>
      <c r="H213" s="435"/>
      <c r="I213" s="435"/>
      <c r="J213" s="435"/>
      <c r="K213" s="435"/>
      <c r="L213" s="435"/>
      <c r="M213" s="436"/>
    </row>
    <row r="214" spans="2:13" ht="24" customHeight="1" x14ac:dyDescent="0.3">
      <c r="B214" s="16"/>
      <c r="C214" s="144" t="s">
        <v>889</v>
      </c>
      <c r="D214" s="245"/>
      <c r="E214" s="16"/>
      <c r="F214" s="16"/>
      <c r="G214" s="16"/>
      <c r="H214" s="16"/>
      <c r="I214" s="16"/>
      <c r="J214" s="16"/>
    </row>
    <row r="215" spans="2:13" ht="150" customHeight="1" x14ac:dyDescent="0.3">
      <c r="B215" s="112"/>
      <c r="C215" s="434" t="str">
        <f>'Sheet7 (3)'!C27</f>
        <v/>
      </c>
      <c r="D215" s="435"/>
      <c r="E215" s="435"/>
      <c r="F215" s="435"/>
      <c r="G215" s="435"/>
      <c r="H215" s="435"/>
      <c r="I215" s="435"/>
      <c r="J215" s="435"/>
      <c r="K215" s="435"/>
      <c r="L215" s="435"/>
      <c r="M215" s="436"/>
    </row>
    <row r="219" spans="2:13" x14ac:dyDescent="0.3">
      <c r="B219" t="s">
        <v>424</v>
      </c>
    </row>
    <row r="221" spans="2:13" x14ac:dyDescent="0.3">
      <c r="B221" t="s">
        <v>575</v>
      </c>
      <c r="C221" t="s">
        <v>56</v>
      </c>
    </row>
    <row r="222" spans="2:13" ht="24" customHeight="1" x14ac:dyDescent="0.3">
      <c r="C222" s="433" t="s">
        <v>584</v>
      </c>
      <c r="D222" s="433"/>
    </row>
    <row r="223" spans="2:13" ht="150" customHeight="1" x14ac:dyDescent="0.3">
      <c r="C223" s="434" t="str">
        <f>'Sheet7 (4)'!C6</f>
        <v/>
      </c>
      <c r="D223" s="435"/>
      <c r="E223" s="435"/>
      <c r="F223" s="435"/>
      <c r="G223" s="435"/>
      <c r="H223" s="435"/>
      <c r="I223" s="435"/>
      <c r="J223" s="435"/>
      <c r="K223" s="435"/>
      <c r="L223" s="435"/>
      <c r="M223" s="436"/>
    </row>
    <row r="224" spans="2:13" ht="24" customHeight="1" x14ac:dyDescent="0.3">
      <c r="B224" s="16"/>
      <c r="C224" s="433" t="s">
        <v>887</v>
      </c>
      <c r="D224" s="433"/>
    </row>
    <row r="225" spans="2:13" ht="150" customHeight="1" x14ac:dyDescent="0.3">
      <c r="C225" s="434" t="str">
        <f>'Sheet7 (4)'!C14</f>
        <v/>
      </c>
      <c r="D225" s="435"/>
      <c r="E225" s="435"/>
      <c r="F225" s="435"/>
      <c r="G225" s="435"/>
      <c r="H225" s="435"/>
      <c r="I225" s="435"/>
      <c r="J225" s="435"/>
      <c r="K225" s="435"/>
      <c r="L225" s="435"/>
      <c r="M225" s="436"/>
    </row>
    <row r="226" spans="2:13" ht="24" customHeight="1" x14ac:dyDescent="0.3">
      <c r="C226" s="144" t="s">
        <v>889</v>
      </c>
      <c r="D226" s="245"/>
      <c r="E226" s="16"/>
      <c r="F226" s="16"/>
      <c r="G226" s="16"/>
      <c r="H226" s="16"/>
      <c r="I226" s="16"/>
      <c r="J226" s="16"/>
    </row>
    <row r="227" spans="2:13" ht="150" customHeight="1" x14ac:dyDescent="0.3">
      <c r="C227" s="434" t="str">
        <f>'Sheet7 (4)'!C23</f>
        <v/>
      </c>
      <c r="D227" s="435"/>
      <c r="E227" s="435"/>
      <c r="F227" s="435"/>
      <c r="G227" s="435"/>
      <c r="H227" s="435"/>
      <c r="I227" s="435"/>
      <c r="J227" s="435"/>
      <c r="K227" s="435"/>
      <c r="L227" s="435"/>
      <c r="M227" s="436"/>
    </row>
    <row r="229" spans="2:13" x14ac:dyDescent="0.3">
      <c r="B229" s="54">
        <v>4.2</v>
      </c>
      <c r="C229" t="s">
        <v>113</v>
      </c>
    </row>
    <row r="230" spans="2:13" ht="24" customHeight="1" x14ac:dyDescent="0.3">
      <c r="C230" s="433" t="s">
        <v>584</v>
      </c>
      <c r="D230" s="433"/>
    </row>
    <row r="231" spans="2:13" ht="150" customHeight="1" x14ac:dyDescent="0.3">
      <c r="C231" s="434" t="str">
        <f>'Sheet7 (4)'!C7</f>
        <v/>
      </c>
      <c r="D231" s="435"/>
      <c r="E231" s="435"/>
      <c r="F231" s="435"/>
      <c r="G231" s="435"/>
      <c r="H231" s="435"/>
      <c r="I231" s="435"/>
      <c r="J231" s="435"/>
      <c r="K231" s="435"/>
      <c r="L231" s="435"/>
      <c r="M231" s="436"/>
    </row>
    <row r="232" spans="2:13" ht="24" customHeight="1" x14ac:dyDescent="0.3">
      <c r="B232" s="16"/>
      <c r="C232" s="433" t="s">
        <v>887</v>
      </c>
      <c r="D232" s="433"/>
    </row>
    <row r="233" spans="2:13" ht="150" customHeight="1" x14ac:dyDescent="0.3">
      <c r="B233" s="16"/>
      <c r="C233" s="434" t="str">
        <f>'Sheet7 (4)'!C15</f>
        <v/>
      </c>
      <c r="D233" s="435"/>
      <c r="E233" s="435"/>
      <c r="F233" s="435"/>
      <c r="G233" s="435"/>
      <c r="H233" s="435"/>
      <c r="I233" s="435"/>
      <c r="J233" s="435"/>
      <c r="K233" s="435"/>
      <c r="L233" s="435"/>
      <c r="M233" s="436"/>
    </row>
    <row r="234" spans="2:13" ht="24" customHeight="1" x14ac:dyDescent="0.3">
      <c r="B234" s="16"/>
      <c r="C234" s="144" t="s">
        <v>889</v>
      </c>
      <c r="D234" s="245"/>
      <c r="E234" s="16"/>
      <c r="F234" s="16"/>
      <c r="G234" s="16"/>
      <c r="H234" s="16"/>
      <c r="I234" s="16"/>
      <c r="J234" s="16"/>
    </row>
    <row r="235" spans="2:13" ht="150" customHeight="1" x14ac:dyDescent="0.3">
      <c r="B235" s="112"/>
      <c r="C235" s="434" t="str">
        <f>'Sheet7 (4)'!C24</f>
        <v/>
      </c>
      <c r="D235" s="435"/>
      <c r="E235" s="435"/>
      <c r="F235" s="435"/>
      <c r="G235" s="435"/>
      <c r="H235" s="435"/>
      <c r="I235" s="435"/>
      <c r="J235" s="435"/>
      <c r="K235" s="435"/>
      <c r="L235" s="435"/>
      <c r="M235" s="436"/>
    </row>
    <row r="236" spans="2:13" ht="13.65" customHeight="1" x14ac:dyDescent="0.3"/>
    <row r="237" spans="2:13" ht="13.65" customHeight="1" x14ac:dyDescent="0.3"/>
    <row r="238" spans="2:13" ht="13.65" customHeight="1" x14ac:dyDescent="0.3"/>
    <row r="239" spans="2:13" ht="13.65" customHeight="1" x14ac:dyDescent="0.3">
      <c r="B239" t="s">
        <v>425</v>
      </c>
    </row>
    <row r="240" spans="2:13" ht="13.65" customHeight="1" x14ac:dyDescent="0.3">
      <c r="E240" s="16"/>
      <c r="F240" s="16"/>
      <c r="G240" s="16"/>
      <c r="H240" s="16"/>
      <c r="I240" s="16"/>
      <c r="J240" s="16"/>
    </row>
    <row r="241" spans="2:13" ht="13.65" customHeight="1" x14ac:dyDescent="0.3">
      <c r="B241" t="s">
        <v>585</v>
      </c>
      <c r="C241" t="s">
        <v>72</v>
      </c>
      <c r="D241" s="16"/>
    </row>
    <row r="242" spans="2:13" ht="24" customHeight="1" x14ac:dyDescent="0.3">
      <c r="C242" s="433" t="s">
        <v>584</v>
      </c>
      <c r="D242" s="433"/>
      <c r="E242" s="16"/>
      <c r="F242" s="16"/>
      <c r="G242" s="16"/>
      <c r="H242" s="16"/>
      <c r="I242" s="16"/>
      <c r="J242" s="16"/>
    </row>
    <row r="243" spans="2:13" ht="150" customHeight="1" x14ac:dyDescent="0.3">
      <c r="B243" s="112"/>
      <c r="C243" s="434" t="str">
        <f>'Sheet7 (5)'!C6</f>
        <v/>
      </c>
      <c r="D243" s="435"/>
      <c r="E243" s="435"/>
      <c r="F243" s="435"/>
      <c r="G243" s="435"/>
      <c r="H243" s="435"/>
      <c r="I243" s="435"/>
      <c r="J243" s="435"/>
      <c r="K243" s="435"/>
      <c r="L243" s="435"/>
      <c r="M243" s="436"/>
    </row>
    <row r="244" spans="2:13" ht="24" customHeight="1" x14ac:dyDescent="0.3">
      <c r="C244" s="433" t="s">
        <v>887</v>
      </c>
      <c r="D244" s="433"/>
    </row>
    <row r="245" spans="2:13" ht="150" customHeight="1" x14ac:dyDescent="0.3">
      <c r="C245" s="434" t="str">
        <f>'Sheet7 (5)'!C14</f>
        <v/>
      </c>
      <c r="D245" s="435"/>
      <c r="E245" s="435"/>
      <c r="F245" s="435"/>
      <c r="G245" s="435"/>
      <c r="H245" s="435"/>
      <c r="I245" s="435"/>
      <c r="J245" s="435"/>
      <c r="K245" s="435"/>
      <c r="L245" s="435"/>
      <c r="M245" s="436"/>
    </row>
    <row r="246" spans="2:13" ht="24" customHeight="1" x14ac:dyDescent="0.3">
      <c r="C246" s="144" t="s">
        <v>889</v>
      </c>
      <c r="D246" s="245"/>
      <c r="E246" s="16"/>
      <c r="F246" s="16"/>
      <c r="G246" s="16"/>
      <c r="H246" s="16"/>
      <c r="I246" s="16"/>
      <c r="J246" s="16"/>
    </row>
    <row r="247" spans="2:13" ht="150" customHeight="1" x14ac:dyDescent="0.3">
      <c r="C247" s="434" t="str">
        <f>'Sheet7 (5)'!C23</f>
        <v/>
      </c>
      <c r="D247" s="435"/>
      <c r="E247" s="435"/>
      <c r="F247" s="435"/>
      <c r="G247" s="435"/>
      <c r="H247" s="435"/>
      <c r="I247" s="435"/>
      <c r="J247" s="435"/>
      <c r="K247" s="435"/>
      <c r="L247" s="435"/>
      <c r="M247" s="436"/>
    </row>
    <row r="248" spans="2:13" ht="13.65" customHeight="1" x14ac:dyDescent="0.3"/>
    <row r="249" spans="2:13" ht="13.65" customHeight="1" x14ac:dyDescent="0.3">
      <c r="B249" s="54">
        <v>5.2</v>
      </c>
      <c r="C249" t="s">
        <v>586</v>
      </c>
    </row>
    <row r="250" spans="2:13" ht="24" customHeight="1" x14ac:dyDescent="0.3">
      <c r="B250" s="16"/>
      <c r="C250" s="433" t="s">
        <v>584</v>
      </c>
      <c r="D250" s="433"/>
    </row>
    <row r="251" spans="2:13" ht="150" customHeight="1" x14ac:dyDescent="0.3">
      <c r="B251" s="16"/>
      <c r="C251" s="434" t="str">
        <f>'Sheet7 (5)'!C7</f>
        <v/>
      </c>
      <c r="D251" s="435"/>
      <c r="E251" s="435"/>
      <c r="F251" s="435"/>
      <c r="G251" s="435"/>
      <c r="H251" s="435"/>
      <c r="I251" s="435"/>
      <c r="J251" s="435"/>
      <c r="K251" s="435"/>
      <c r="L251" s="435"/>
      <c r="M251" s="436"/>
    </row>
    <row r="252" spans="2:13" ht="24" customHeight="1" x14ac:dyDescent="0.3">
      <c r="B252" s="16"/>
      <c r="C252" s="433" t="s">
        <v>887</v>
      </c>
      <c r="D252" s="433"/>
    </row>
    <row r="253" spans="2:13" ht="150" customHeight="1" x14ac:dyDescent="0.3">
      <c r="B253" s="16"/>
      <c r="C253" s="434" t="str">
        <f>'Sheet7 (5)'!C15</f>
        <v/>
      </c>
      <c r="D253" s="435"/>
      <c r="E253" s="435"/>
      <c r="F253" s="435"/>
      <c r="G253" s="435"/>
      <c r="H253" s="435"/>
      <c r="I253" s="435"/>
      <c r="J253" s="435"/>
      <c r="K253" s="435"/>
      <c r="L253" s="435"/>
      <c r="M253" s="436"/>
    </row>
    <row r="254" spans="2:13" ht="24" customHeight="1" x14ac:dyDescent="0.3">
      <c r="B254" s="112"/>
      <c r="C254" s="144" t="s">
        <v>889</v>
      </c>
      <c r="D254" s="245"/>
      <c r="E254" s="16"/>
      <c r="F254" s="16"/>
      <c r="G254" s="16"/>
      <c r="H254" s="16"/>
      <c r="I254" s="16"/>
      <c r="J254" s="16"/>
    </row>
    <row r="255" spans="2:13" ht="150" customHeight="1" x14ac:dyDescent="0.3">
      <c r="C255" s="454" t="str">
        <f>'Sheet7 (5)'!C24</f>
        <v/>
      </c>
      <c r="D255" s="455"/>
      <c r="E255" s="455"/>
      <c r="F255" s="455"/>
      <c r="G255" s="455"/>
      <c r="H255" s="455"/>
      <c r="I255" s="455"/>
      <c r="J255" s="455"/>
      <c r="K255" s="455"/>
      <c r="L255" s="455"/>
      <c r="M255" s="456"/>
    </row>
    <row r="256" spans="2:13" ht="13.35" customHeight="1" x14ac:dyDescent="0.3"/>
    <row r="257" spans="2:13" x14ac:dyDescent="0.3">
      <c r="B257" s="54">
        <v>5.3</v>
      </c>
      <c r="C257" s="54" t="s">
        <v>81</v>
      </c>
    </row>
    <row r="258" spans="2:13" ht="24" customHeight="1" x14ac:dyDescent="0.3">
      <c r="B258" s="16"/>
      <c r="C258" s="433" t="s">
        <v>584</v>
      </c>
      <c r="D258" s="433"/>
    </row>
    <row r="259" spans="2:13" ht="150" customHeight="1" x14ac:dyDescent="0.3">
      <c r="B259" s="16"/>
      <c r="C259" s="434" t="str">
        <f>'Sheet7 (5)'!C8</f>
        <v/>
      </c>
      <c r="D259" s="435"/>
      <c r="E259" s="435"/>
      <c r="F259" s="435"/>
      <c r="G259" s="435"/>
      <c r="H259" s="435"/>
      <c r="I259" s="435"/>
      <c r="J259" s="435"/>
      <c r="K259" s="435"/>
      <c r="L259" s="435"/>
      <c r="M259" s="436"/>
    </row>
    <row r="260" spans="2:13" ht="24" customHeight="1" x14ac:dyDescent="0.3">
      <c r="B260" s="16"/>
      <c r="C260" s="433" t="s">
        <v>887</v>
      </c>
      <c r="D260" s="433"/>
    </row>
    <row r="261" spans="2:13" ht="150" customHeight="1" x14ac:dyDescent="0.3">
      <c r="B261" s="16"/>
      <c r="C261" s="434" t="str">
        <f>'Sheet7 (5)'!C16</f>
        <v/>
      </c>
      <c r="D261" s="435"/>
      <c r="E261" s="435"/>
      <c r="F261" s="435"/>
      <c r="G261" s="435"/>
      <c r="H261" s="435"/>
      <c r="I261" s="435"/>
      <c r="J261" s="435"/>
      <c r="K261" s="435"/>
      <c r="L261" s="435"/>
      <c r="M261" s="436"/>
    </row>
    <row r="262" spans="2:13" ht="24" customHeight="1" x14ac:dyDescent="0.3">
      <c r="B262" s="112"/>
      <c r="C262" s="144" t="s">
        <v>889</v>
      </c>
      <c r="D262" s="245"/>
      <c r="E262" s="16"/>
      <c r="F262" s="16"/>
      <c r="G262" s="16"/>
      <c r="H262" s="16"/>
      <c r="I262" s="16"/>
      <c r="J262" s="16"/>
    </row>
    <row r="263" spans="2:13" ht="150" customHeight="1" x14ac:dyDescent="0.3">
      <c r="C263" s="434" t="str">
        <f>'Sheet7 (5)'!C25</f>
        <v/>
      </c>
      <c r="D263" s="435"/>
      <c r="E263" s="435"/>
      <c r="F263" s="435"/>
      <c r="G263" s="435"/>
      <c r="H263" s="435"/>
      <c r="I263" s="435"/>
      <c r="J263" s="435"/>
      <c r="K263" s="435"/>
      <c r="L263" s="435"/>
      <c r="M263" s="436"/>
    </row>
    <row r="264" spans="2:13" ht="13.65" customHeight="1" x14ac:dyDescent="0.3">
      <c r="C264" s="5"/>
      <c r="D264" s="5"/>
      <c r="E264" s="5"/>
      <c r="F264" s="5"/>
      <c r="G264" s="5"/>
      <c r="H264" s="5"/>
      <c r="I264" s="5"/>
      <c r="J264" s="5"/>
      <c r="K264" s="5"/>
      <c r="L264" s="5"/>
      <c r="M264" s="5"/>
    </row>
    <row r="265" spans="2:13" hidden="1" x14ac:dyDescent="0.3">
      <c r="B265" s="54">
        <v>5.4</v>
      </c>
      <c r="C265" s="54" t="s">
        <v>746</v>
      </c>
    </row>
    <row r="266" spans="2:13" ht="24" hidden="1" customHeight="1" x14ac:dyDescent="0.3">
      <c r="B266" s="16"/>
      <c r="C266" s="433" t="s">
        <v>584</v>
      </c>
      <c r="D266" s="433"/>
    </row>
    <row r="267" spans="2:13" ht="150" hidden="1" customHeight="1" x14ac:dyDescent="0.3">
      <c r="B267" s="16"/>
      <c r="C267" s="434" t="str">
        <f>'Sheet7 (5)'!C9</f>
        <v/>
      </c>
      <c r="D267" s="435"/>
      <c r="E267" s="435"/>
      <c r="F267" s="435"/>
      <c r="G267" s="435"/>
      <c r="H267" s="435"/>
      <c r="I267" s="435"/>
      <c r="J267" s="435"/>
      <c r="K267" s="435"/>
      <c r="L267" s="435"/>
      <c r="M267" s="436"/>
    </row>
    <row r="268" spans="2:13" ht="24" hidden="1" customHeight="1" x14ac:dyDescent="0.3">
      <c r="B268" s="16"/>
      <c r="C268" s="433" t="s">
        <v>887</v>
      </c>
      <c r="D268" s="433"/>
    </row>
    <row r="269" spans="2:13" ht="150" hidden="1" customHeight="1" x14ac:dyDescent="0.3">
      <c r="B269" s="16"/>
      <c r="C269" s="434" t="str">
        <f>'Sheet7 (5)'!C17</f>
        <v/>
      </c>
      <c r="D269" s="435"/>
      <c r="E269" s="435"/>
      <c r="F269" s="435"/>
      <c r="G269" s="435"/>
      <c r="H269" s="435"/>
      <c r="I269" s="435"/>
      <c r="J269" s="435"/>
      <c r="K269" s="435"/>
      <c r="L269" s="435"/>
      <c r="M269" s="436"/>
    </row>
    <row r="270" spans="2:13" ht="24" hidden="1" customHeight="1" x14ac:dyDescent="0.3">
      <c r="B270" s="112"/>
      <c r="C270" s="144" t="s">
        <v>889</v>
      </c>
      <c r="D270" s="245"/>
      <c r="E270" s="16"/>
      <c r="F270" s="16"/>
      <c r="G270" s="16"/>
      <c r="H270" s="16"/>
      <c r="I270" s="16"/>
      <c r="J270" s="16"/>
    </row>
    <row r="271" spans="2:13" ht="150" hidden="1" customHeight="1" x14ac:dyDescent="0.3">
      <c r="C271" s="434" t="str">
        <f>'Sheet7 (5)'!C26</f>
        <v/>
      </c>
      <c r="D271" s="435"/>
      <c r="E271" s="435"/>
      <c r="F271" s="435"/>
      <c r="G271" s="435"/>
      <c r="H271" s="435"/>
      <c r="I271" s="435"/>
      <c r="J271" s="435"/>
      <c r="K271" s="435"/>
      <c r="L271" s="435"/>
      <c r="M271" s="436"/>
    </row>
    <row r="272" spans="2:13" ht="13.65" customHeight="1" x14ac:dyDescent="0.3"/>
    <row r="273" spans="2:13" ht="13.65" customHeight="1" x14ac:dyDescent="0.3"/>
    <row r="274" spans="2:13" ht="13.65" hidden="1" customHeight="1" x14ac:dyDescent="0.3">
      <c r="B274" s="16"/>
    </row>
    <row r="275" spans="2:13" ht="13.65" customHeight="1" x14ac:dyDescent="0.3">
      <c r="B275" t="s">
        <v>426</v>
      </c>
      <c r="E275" s="16"/>
      <c r="F275" s="16"/>
      <c r="G275" s="16"/>
      <c r="H275" s="16"/>
      <c r="I275" s="16"/>
      <c r="J275" s="16"/>
    </row>
    <row r="276" spans="2:13" ht="13.65" customHeight="1" x14ac:dyDescent="0.3">
      <c r="B276" s="16"/>
    </row>
    <row r="277" spans="2:13" ht="13.65" customHeight="1" x14ac:dyDescent="0.3">
      <c r="B277" t="s">
        <v>576</v>
      </c>
      <c r="C277" s="54" t="s">
        <v>434</v>
      </c>
      <c r="D277" s="16"/>
      <c r="E277" s="16"/>
      <c r="F277" s="16"/>
      <c r="G277" s="16"/>
      <c r="H277" s="16"/>
      <c r="I277" s="16"/>
      <c r="J277" s="16"/>
    </row>
    <row r="278" spans="2:13" ht="24" customHeight="1" x14ac:dyDescent="0.3">
      <c r="B278" s="112"/>
      <c r="C278" s="433" t="s">
        <v>584</v>
      </c>
      <c r="D278" s="433"/>
    </row>
    <row r="279" spans="2:13" ht="150" customHeight="1" x14ac:dyDescent="0.3">
      <c r="C279" s="434" t="str">
        <f>'Sheet7 (6)'!C6</f>
        <v/>
      </c>
      <c r="D279" s="435"/>
      <c r="E279" s="435"/>
      <c r="F279" s="435"/>
      <c r="G279" s="435"/>
      <c r="H279" s="435"/>
      <c r="I279" s="435"/>
      <c r="J279" s="435"/>
      <c r="K279" s="435"/>
      <c r="L279" s="435"/>
      <c r="M279" s="436"/>
    </row>
    <row r="280" spans="2:13" ht="24" customHeight="1" x14ac:dyDescent="0.3">
      <c r="C280" s="433" t="s">
        <v>887</v>
      </c>
      <c r="D280" s="433"/>
    </row>
    <row r="281" spans="2:13" ht="150" customHeight="1" x14ac:dyDescent="0.3">
      <c r="C281" s="434" t="str">
        <f>'Sheet7 (6)'!C14</f>
        <v/>
      </c>
      <c r="D281" s="435"/>
      <c r="E281" s="435"/>
      <c r="F281" s="435"/>
      <c r="G281" s="435"/>
      <c r="H281" s="435"/>
      <c r="I281" s="435"/>
      <c r="J281" s="435"/>
      <c r="K281" s="435"/>
      <c r="L281" s="435"/>
      <c r="M281" s="436"/>
    </row>
    <row r="282" spans="2:13" ht="24" customHeight="1" x14ac:dyDescent="0.3">
      <c r="C282" s="144" t="s">
        <v>889</v>
      </c>
      <c r="D282" s="245"/>
      <c r="E282" s="16"/>
      <c r="F282" s="16"/>
      <c r="G282" s="16"/>
      <c r="H282" s="16"/>
      <c r="I282" s="16"/>
      <c r="J282" s="16"/>
    </row>
    <row r="283" spans="2:13" ht="150" customHeight="1" x14ac:dyDescent="0.3">
      <c r="C283" s="434" t="str">
        <f>'Sheet7 (6)'!C23</f>
        <v/>
      </c>
      <c r="D283" s="435"/>
      <c r="E283" s="435"/>
      <c r="F283" s="435"/>
      <c r="G283" s="435"/>
      <c r="H283" s="435"/>
      <c r="I283" s="435"/>
      <c r="J283" s="435"/>
      <c r="K283" s="435"/>
      <c r="L283" s="435"/>
      <c r="M283" s="436"/>
    </row>
    <row r="284" spans="2:13" ht="13.65" customHeight="1" x14ac:dyDescent="0.3"/>
    <row r="285" spans="2:13" ht="13.65" customHeight="1" x14ac:dyDescent="0.3">
      <c r="B285" t="s">
        <v>577</v>
      </c>
      <c r="C285" t="s">
        <v>435</v>
      </c>
    </row>
    <row r="286" spans="2:13" ht="24" customHeight="1" x14ac:dyDescent="0.3">
      <c r="C286" s="433" t="s">
        <v>584</v>
      </c>
      <c r="D286" s="433"/>
    </row>
    <row r="287" spans="2:13" ht="150" customHeight="1" x14ac:dyDescent="0.3">
      <c r="B287" s="16"/>
      <c r="C287" s="434" t="str">
        <f>'Sheet7 (6)'!C7</f>
        <v/>
      </c>
      <c r="D287" s="435"/>
      <c r="E287" s="435"/>
      <c r="F287" s="435"/>
      <c r="G287" s="435"/>
      <c r="H287" s="435"/>
      <c r="I287" s="435"/>
      <c r="J287" s="435"/>
      <c r="K287" s="435"/>
      <c r="L287" s="435"/>
      <c r="M287" s="436"/>
    </row>
    <row r="288" spans="2:13" ht="24" customHeight="1" x14ac:dyDescent="0.3">
      <c r="B288" s="16"/>
      <c r="C288" s="433" t="s">
        <v>887</v>
      </c>
      <c r="D288" s="433"/>
      <c r="E288" s="16"/>
      <c r="F288" s="16"/>
      <c r="G288" s="16"/>
      <c r="H288" s="16"/>
      <c r="I288" s="16"/>
      <c r="J288" s="16"/>
    </row>
    <row r="289" spans="2:13" ht="150" customHeight="1" x14ac:dyDescent="0.3">
      <c r="B289" s="16"/>
      <c r="C289" s="434" t="str">
        <f>'Sheet7 (6)'!C15</f>
        <v/>
      </c>
      <c r="D289" s="435"/>
      <c r="E289" s="435"/>
      <c r="F289" s="435"/>
      <c r="G289" s="435"/>
      <c r="H289" s="435"/>
      <c r="I289" s="435"/>
      <c r="J289" s="435"/>
      <c r="K289" s="435"/>
      <c r="L289" s="435"/>
      <c r="M289" s="436"/>
    </row>
    <row r="290" spans="2:13" ht="24" customHeight="1" x14ac:dyDescent="0.3">
      <c r="B290" s="16"/>
      <c r="C290" s="144" t="s">
        <v>889</v>
      </c>
      <c r="D290" s="245"/>
      <c r="E290" s="16"/>
      <c r="F290" s="16"/>
      <c r="G290" s="16"/>
      <c r="H290" s="16"/>
      <c r="I290" s="16"/>
      <c r="J290" s="16"/>
    </row>
    <row r="291" spans="2:13" ht="150" customHeight="1" x14ac:dyDescent="0.3">
      <c r="B291" s="112"/>
      <c r="C291" s="434" t="str">
        <f>'Sheet7 (6)'!C24</f>
        <v/>
      </c>
      <c r="D291" s="435"/>
      <c r="E291" s="435"/>
      <c r="F291" s="435"/>
      <c r="G291" s="435"/>
      <c r="H291" s="435"/>
      <c r="I291" s="435"/>
      <c r="J291" s="435"/>
      <c r="K291" s="435"/>
      <c r="L291" s="435"/>
      <c r="M291" s="436"/>
    </row>
    <row r="292" spans="2:13" ht="13.65" customHeight="1" x14ac:dyDescent="0.3"/>
    <row r="293" spans="2:13" ht="13.65" customHeight="1" x14ac:dyDescent="0.3">
      <c r="B293" s="54" t="s">
        <v>578</v>
      </c>
      <c r="C293" t="s">
        <v>94</v>
      </c>
    </row>
    <row r="294" spans="2:13" ht="24" customHeight="1" x14ac:dyDescent="0.3">
      <c r="C294" s="433" t="s">
        <v>584</v>
      </c>
      <c r="D294" s="433"/>
    </row>
    <row r="295" spans="2:13" ht="150" customHeight="1" x14ac:dyDescent="0.3">
      <c r="B295" s="16"/>
      <c r="C295" s="434" t="str">
        <f>'Sheet7 (6)'!C8</f>
        <v/>
      </c>
      <c r="D295" s="435"/>
      <c r="E295" s="435"/>
      <c r="F295" s="435"/>
      <c r="G295" s="435"/>
      <c r="H295" s="435"/>
      <c r="I295" s="435"/>
      <c r="J295" s="435"/>
      <c r="K295" s="435"/>
      <c r="L295" s="435"/>
      <c r="M295" s="436"/>
    </row>
    <row r="296" spans="2:13" ht="24" customHeight="1" x14ac:dyDescent="0.3">
      <c r="B296" s="16"/>
      <c r="C296" s="433" t="s">
        <v>887</v>
      </c>
      <c r="D296" s="433"/>
      <c r="E296" s="16"/>
      <c r="F296" s="16"/>
      <c r="G296" s="16"/>
      <c r="H296" s="16"/>
      <c r="I296" s="16"/>
      <c r="J296" s="16"/>
    </row>
    <row r="297" spans="2:13" ht="150" customHeight="1" x14ac:dyDescent="0.3">
      <c r="B297" s="16"/>
      <c r="C297" s="434" t="str">
        <f>'Sheet7 (6)'!C16</f>
        <v/>
      </c>
      <c r="D297" s="435"/>
      <c r="E297" s="435"/>
      <c r="F297" s="435"/>
      <c r="G297" s="435"/>
      <c r="H297" s="435"/>
      <c r="I297" s="435"/>
      <c r="J297" s="435"/>
      <c r="K297" s="435"/>
      <c r="L297" s="435"/>
      <c r="M297" s="436"/>
    </row>
    <row r="298" spans="2:13" ht="24" customHeight="1" x14ac:dyDescent="0.3">
      <c r="B298" s="16"/>
      <c r="C298" s="144" t="s">
        <v>889</v>
      </c>
      <c r="D298" s="245"/>
      <c r="E298" s="16"/>
      <c r="F298" s="16"/>
      <c r="G298" s="16"/>
      <c r="H298" s="16"/>
      <c r="I298" s="16"/>
      <c r="J298" s="16"/>
    </row>
    <row r="299" spans="2:13" ht="150" customHeight="1" x14ac:dyDescent="0.3">
      <c r="B299" s="112"/>
      <c r="C299" s="434" t="str">
        <f>'Sheet7 (6)'!C25</f>
        <v/>
      </c>
      <c r="D299" s="435"/>
      <c r="E299" s="435"/>
      <c r="F299" s="435"/>
      <c r="G299" s="435"/>
      <c r="H299" s="435"/>
      <c r="I299" s="435"/>
      <c r="J299" s="435"/>
      <c r="K299" s="435"/>
      <c r="L299" s="435"/>
      <c r="M299" s="436"/>
    </row>
    <row r="300" spans="2:13" ht="13.65" customHeight="1" x14ac:dyDescent="0.3"/>
    <row r="301" spans="2:13" ht="13.65" customHeight="1" x14ac:dyDescent="0.3">
      <c r="B301" s="54">
        <v>6.4</v>
      </c>
      <c r="C301" t="s">
        <v>98</v>
      </c>
    </row>
    <row r="302" spans="2:13" ht="24" customHeight="1" x14ac:dyDescent="0.3">
      <c r="C302" s="433" t="s">
        <v>584</v>
      </c>
      <c r="D302" s="433"/>
    </row>
    <row r="303" spans="2:13" ht="150" customHeight="1" x14ac:dyDescent="0.3">
      <c r="B303" s="16"/>
      <c r="C303" s="434" t="str">
        <f>'Sheet7 (6)'!C9</f>
        <v/>
      </c>
      <c r="D303" s="435"/>
      <c r="E303" s="435"/>
      <c r="F303" s="435"/>
      <c r="G303" s="435"/>
      <c r="H303" s="435"/>
      <c r="I303" s="435"/>
      <c r="J303" s="435"/>
      <c r="K303" s="435"/>
      <c r="L303" s="435"/>
      <c r="M303" s="436"/>
    </row>
    <row r="304" spans="2:13" ht="24" customHeight="1" x14ac:dyDescent="0.3">
      <c r="B304" s="16"/>
      <c r="C304" s="433" t="s">
        <v>887</v>
      </c>
      <c r="D304" s="433"/>
      <c r="E304" s="16"/>
      <c r="F304" s="16"/>
      <c r="G304" s="16"/>
      <c r="H304" s="16"/>
      <c r="I304" s="16"/>
      <c r="J304" s="16"/>
    </row>
    <row r="305" spans="2:13" ht="150" customHeight="1" x14ac:dyDescent="0.3">
      <c r="B305" s="16"/>
      <c r="C305" s="434" t="str">
        <f>'Sheet7 (6)'!C17</f>
        <v/>
      </c>
      <c r="D305" s="435"/>
      <c r="E305" s="435"/>
      <c r="F305" s="435"/>
      <c r="G305" s="435"/>
      <c r="H305" s="435"/>
      <c r="I305" s="435"/>
      <c r="J305" s="435"/>
      <c r="K305" s="435"/>
      <c r="L305" s="435"/>
      <c r="M305" s="436"/>
    </row>
    <row r="306" spans="2:13" ht="24" customHeight="1" x14ac:dyDescent="0.3">
      <c r="B306" s="16"/>
      <c r="C306" s="144" t="s">
        <v>889</v>
      </c>
      <c r="D306" s="245"/>
      <c r="E306" s="16"/>
      <c r="F306" s="16"/>
      <c r="G306" s="16"/>
      <c r="H306" s="16"/>
      <c r="I306" s="16"/>
      <c r="J306" s="16"/>
    </row>
    <row r="307" spans="2:13" ht="150" customHeight="1" x14ac:dyDescent="0.3">
      <c r="B307" s="112"/>
      <c r="C307" s="434" t="str">
        <f>'Sheet7 (6)'!C26</f>
        <v/>
      </c>
      <c r="D307" s="435"/>
      <c r="E307" s="435"/>
      <c r="F307" s="435"/>
      <c r="G307" s="435"/>
      <c r="H307" s="435"/>
      <c r="I307" s="435"/>
      <c r="J307" s="435"/>
      <c r="K307" s="435"/>
      <c r="L307" s="435"/>
      <c r="M307" s="436"/>
    </row>
    <row r="308" spans="2:13" ht="13.65" customHeight="1" x14ac:dyDescent="0.3"/>
    <row r="309" spans="2:13" ht="13.65" customHeight="1" x14ac:dyDescent="0.3"/>
    <row r="310" spans="2:13" ht="13.65" customHeight="1" x14ac:dyDescent="0.3"/>
    <row r="311" spans="2:13" ht="13.65" customHeight="1" x14ac:dyDescent="0.3"/>
    <row r="312" spans="2:13" ht="13.65" customHeight="1" x14ac:dyDescent="0.3">
      <c r="B312" t="s">
        <v>427</v>
      </c>
    </row>
    <row r="313" spans="2:13" ht="13.65" customHeight="1" x14ac:dyDescent="0.3"/>
    <row r="314" spans="2:13" ht="13.65" customHeight="1" x14ac:dyDescent="0.3">
      <c r="B314" t="s">
        <v>579</v>
      </c>
      <c r="C314" t="s">
        <v>103</v>
      </c>
    </row>
    <row r="315" spans="2:13" ht="24" customHeight="1" x14ac:dyDescent="0.3">
      <c r="C315" s="433" t="s">
        <v>584</v>
      </c>
      <c r="D315" s="433"/>
    </row>
    <row r="316" spans="2:13" ht="150" customHeight="1" x14ac:dyDescent="0.3">
      <c r="B316" s="16"/>
      <c r="C316" s="434" t="str">
        <f>'Sheet7 (7)'!C6</f>
        <v/>
      </c>
      <c r="D316" s="435"/>
      <c r="E316" s="435"/>
      <c r="F316" s="435"/>
      <c r="G316" s="435"/>
      <c r="H316" s="435"/>
      <c r="I316" s="435"/>
      <c r="J316" s="435"/>
      <c r="K316" s="435"/>
      <c r="L316" s="435"/>
      <c r="M316" s="436"/>
    </row>
    <row r="317" spans="2:13" ht="24" customHeight="1" x14ac:dyDescent="0.3">
      <c r="B317" s="16"/>
      <c r="C317" s="433" t="s">
        <v>887</v>
      </c>
      <c r="D317" s="433"/>
      <c r="E317" s="16"/>
      <c r="F317" s="16"/>
      <c r="G317" s="16"/>
      <c r="H317" s="16"/>
      <c r="I317" s="16"/>
      <c r="J317" s="16"/>
    </row>
    <row r="318" spans="2:13" ht="150" customHeight="1" x14ac:dyDescent="0.3">
      <c r="B318" s="16"/>
      <c r="C318" s="434" t="str">
        <f>'Sheet7 (7)'!C14</f>
        <v/>
      </c>
      <c r="D318" s="435"/>
      <c r="E318" s="435"/>
      <c r="F318" s="435"/>
      <c r="G318" s="435"/>
      <c r="H318" s="435"/>
      <c r="I318" s="435"/>
      <c r="J318" s="435"/>
      <c r="K318" s="435"/>
      <c r="L318" s="435"/>
      <c r="M318" s="436"/>
    </row>
    <row r="319" spans="2:13" ht="24" customHeight="1" x14ac:dyDescent="0.3">
      <c r="B319" s="16"/>
      <c r="C319" s="144" t="s">
        <v>889</v>
      </c>
      <c r="D319" s="245"/>
      <c r="E319" s="16"/>
      <c r="F319" s="16"/>
      <c r="G319" s="16"/>
      <c r="H319" s="16"/>
      <c r="I319" s="16"/>
      <c r="J319" s="16"/>
    </row>
    <row r="320" spans="2:13" ht="150" customHeight="1" x14ac:dyDescent="0.3">
      <c r="B320" s="112"/>
      <c r="C320" s="434" t="str">
        <f>'Sheet7 (7)'!C23</f>
        <v/>
      </c>
      <c r="D320" s="435"/>
      <c r="E320" s="435"/>
      <c r="F320" s="435"/>
      <c r="G320" s="435"/>
      <c r="H320" s="435"/>
      <c r="I320" s="435"/>
      <c r="J320" s="435"/>
      <c r="K320" s="435"/>
      <c r="L320" s="435"/>
      <c r="M320" s="436"/>
    </row>
    <row r="321" spans="2:13" ht="13.65" customHeight="1" x14ac:dyDescent="0.3"/>
    <row r="322" spans="2:13" ht="13.65" customHeight="1" x14ac:dyDescent="0.3">
      <c r="B322" t="s">
        <v>642</v>
      </c>
    </row>
    <row r="323" spans="2:13" ht="13.65" customHeight="1" thickBot="1" x14ac:dyDescent="0.35"/>
    <row r="324" spans="2:13" ht="350.1" customHeight="1" thickBot="1" x14ac:dyDescent="0.35">
      <c r="B324" s="443" t="str">
        <f>'Sheet7 (7)'!C33</f>
        <v/>
      </c>
      <c r="C324" s="444"/>
      <c r="D324" s="444"/>
      <c r="E324" s="444"/>
      <c r="F324" s="444"/>
      <c r="G324" s="444"/>
      <c r="H324" s="444"/>
      <c r="I324" s="444"/>
      <c r="J324" s="444"/>
      <c r="K324" s="444"/>
      <c r="L324" s="444"/>
      <c r="M324" s="445"/>
    </row>
    <row r="325" spans="2:13" ht="13.65" customHeight="1" x14ac:dyDescent="0.3">
      <c r="B325" t="s">
        <v>796</v>
      </c>
    </row>
    <row r="326" spans="2:13" ht="13.65" customHeight="1" thickBot="1" x14ac:dyDescent="0.35"/>
    <row r="327" spans="2:13" ht="99.9" customHeight="1" thickBot="1" x14ac:dyDescent="0.35">
      <c r="B327" s="443" t="str">
        <f>'Sheet7 (7)'!C56</f>
        <v/>
      </c>
      <c r="C327" s="444"/>
      <c r="D327" s="444"/>
      <c r="E327" s="444"/>
      <c r="F327" s="444"/>
      <c r="G327" s="444"/>
      <c r="H327" s="444"/>
      <c r="I327" s="444"/>
      <c r="J327" s="444"/>
      <c r="K327" s="444"/>
      <c r="L327" s="444"/>
      <c r="M327" s="445"/>
    </row>
    <row r="328" spans="2:13" ht="13.65" customHeight="1" x14ac:dyDescent="0.3">
      <c r="B328" s="1"/>
      <c r="C328" s="1"/>
      <c r="D328" s="1"/>
      <c r="E328" s="1"/>
      <c r="F328" s="1"/>
      <c r="G328" s="1"/>
      <c r="H328" s="1"/>
      <c r="I328" s="1"/>
      <c r="J328" s="1"/>
      <c r="K328" s="1"/>
      <c r="L328" s="1"/>
      <c r="M328" s="1"/>
    </row>
    <row r="329" spans="2:13" ht="13.65" customHeight="1" x14ac:dyDescent="0.3">
      <c r="B329" s="437" t="e">
        <f>Sheet4!G69</f>
        <v>#DIV/0!</v>
      </c>
      <c r="C329" s="438"/>
      <c r="D329" s="438"/>
      <c r="E329" s="438"/>
      <c r="F329" s="438"/>
      <c r="G329" s="438"/>
      <c r="H329" s="438"/>
      <c r="I329" s="438"/>
      <c r="J329" s="438"/>
      <c r="K329" s="438"/>
      <c r="L329" s="438"/>
      <c r="M329" s="439"/>
    </row>
    <row r="330" spans="2:13" ht="13.65" customHeight="1" x14ac:dyDescent="0.3">
      <c r="B330" s="446"/>
      <c r="C330" s="447"/>
      <c r="D330" s="447"/>
      <c r="E330" s="447"/>
      <c r="F330" s="447"/>
      <c r="G330" s="447"/>
      <c r="H330" s="447"/>
      <c r="I330" s="447"/>
      <c r="J330" s="447"/>
      <c r="K330" s="447"/>
      <c r="L330" s="447"/>
      <c r="M330" s="448"/>
    </row>
    <row r="331" spans="2:13" x14ac:dyDescent="0.3">
      <c r="B331" s="115"/>
      <c r="C331" s="115"/>
      <c r="D331" s="115"/>
      <c r="E331" s="115"/>
      <c r="F331" s="115"/>
      <c r="G331" s="115"/>
      <c r="H331" s="115"/>
      <c r="I331" s="115"/>
      <c r="J331" s="115"/>
      <c r="K331" s="115"/>
      <c r="L331" s="115"/>
      <c r="M331" s="115"/>
    </row>
    <row r="332" spans="2:13" hidden="1" x14ac:dyDescent="0.3">
      <c r="B332" s="437" t="e">
        <f>Sheet4!G39</f>
        <v>#N/A</v>
      </c>
      <c r="C332" s="438"/>
      <c r="D332" s="438"/>
      <c r="E332" s="438"/>
      <c r="F332" s="438"/>
      <c r="G332" s="438"/>
      <c r="H332" s="438"/>
      <c r="I332" s="438"/>
      <c r="J332" s="438"/>
      <c r="K332" s="438"/>
      <c r="L332" s="438"/>
      <c r="M332" s="439"/>
    </row>
    <row r="333" spans="2:13" hidden="1" x14ac:dyDescent="0.3">
      <c r="B333" s="440"/>
      <c r="C333" s="441"/>
      <c r="D333" s="441"/>
      <c r="E333" s="441"/>
      <c r="F333" s="441"/>
      <c r="G333" s="441"/>
      <c r="H333" s="441"/>
      <c r="I333" s="441"/>
      <c r="J333" s="441"/>
      <c r="K333" s="441"/>
      <c r="L333" s="441"/>
      <c r="M333" s="442"/>
    </row>
    <row r="334" spans="2:13" hidden="1" x14ac:dyDescent="0.3">
      <c r="B334" s="440"/>
      <c r="C334" s="441"/>
      <c r="D334" s="441"/>
      <c r="E334" s="441"/>
      <c r="F334" s="441"/>
      <c r="G334" s="441"/>
      <c r="H334" s="441"/>
      <c r="I334" s="441"/>
      <c r="J334" s="441"/>
      <c r="K334" s="441"/>
      <c r="L334" s="441"/>
      <c r="M334" s="442"/>
    </row>
    <row r="335" spans="2:13" ht="33" customHeight="1" x14ac:dyDescent="0.3">
      <c r="B335" s="441" t="s">
        <v>1008</v>
      </c>
      <c r="C335" s="441"/>
      <c r="D335" s="441"/>
      <c r="E335" s="441"/>
      <c r="F335" s="441"/>
      <c r="G335" s="441"/>
      <c r="H335" s="441"/>
      <c r="I335" s="441"/>
      <c r="J335" s="441"/>
      <c r="K335" s="441"/>
      <c r="L335" s="441"/>
      <c r="M335" s="441"/>
    </row>
    <row r="336" spans="2:13" x14ac:dyDescent="0.3">
      <c r="B336" s="116"/>
      <c r="C336" s="116"/>
      <c r="D336" s="116"/>
      <c r="E336" s="116"/>
      <c r="F336" s="116"/>
      <c r="G336" s="116"/>
      <c r="H336" s="116"/>
      <c r="I336" s="116"/>
      <c r="J336" s="116"/>
      <c r="K336" s="116"/>
      <c r="L336" s="116"/>
      <c r="M336" s="116"/>
    </row>
    <row r="337" spans="2:13" x14ac:dyDescent="0.3">
      <c r="B337" s="116"/>
      <c r="C337" s="116"/>
      <c r="D337" s="116"/>
      <c r="E337" s="116"/>
      <c r="F337" s="116"/>
      <c r="G337" s="116"/>
      <c r="H337" s="116"/>
      <c r="I337" s="116"/>
      <c r="J337" s="116"/>
      <c r="K337" s="116"/>
      <c r="L337" s="116"/>
      <c r="M337" s="116"/>
    </row>
    <row r="338" spans="2:13" x14ac:dyDescent="0.3">
      <c r="B338" s="116"/>
      <c r="C338" s="116"/>
      <c r="D338" s="116"/>
      <c r="E338" s="116"/>
      <c r="F338" s="116"/>
      <c r="G338" s="116"/>
      <c r="H338" s="116"/>
      <c r="I338" s="116"/>
      <c r="J338" s="116"/>
      <c r="K338" s="116"/>
      <c r="L338" s="116"/>
      <c r="M338" s="116"/>
    </row>
    <row r="339" spans="2:13" x14ac:dyDescent="0.3">
      <c r="B339" s="116"/>
      <c r="C339" s="116"/>
      <c r="D339" s="116"/>
      <c r="E339" s="116"/>
      <c r="F339" s="116"/>
      <c r="G339" s="116"/>
      <c r="H339" s="116"/>
      <c r="I339" s="116"/>
      <c r="J339" s="116"/>
      <c r="K339" s="116"/>
      <c r="L339" s="116"/>
      <c r="M339" s="116"/>
    </row>
  </sheetData>
  <sheetProtection algorithmName="SHA-512" hashValue="rSN45PysXBd7Vo3kuNreqZVlcZnexz2fEdjM11lpCBw8j1xQ6r3OdF1P7WAPLChnywaGtm4xPkEIk0sRISMqgQ==" saltValue="HQ6gXqbeIlLfId8geVbbew==" spinCount="100000" sheet="1" selectLockedCells="1"/>
  <mergeCells count="154">
    <mergeCell ref="B335:M335"/>
    <mergeCell ref="C151:D151"/>
    <mergeCell ref="H94:I94"/>
    <mergeCell ref="J94:K94"/>
    <mergeCell ref="L94:M94"/>
    <mergeCell ref="F95:M95"/>
    <mergeCell ref="F91:I91"/>
    <mergeCell ref="J91:M91"/>
    <mergeCell ref="F93:G93"/>
    <mergeCell ref="F92:G92"/>
    <mergeCell ref="H92:I92"/>
    <mergeCell ref="J92:K92"/>
    <mergeCell ref="L92:M92"/>
    <mergeCell ref="H93:I93"/>
    <mergeCell ref="J93:K93"/>
    <mergeCell ref="L93:M93"/>
    <mergeCell ref="C160:M160"/>
    <mergeCell ref="C162:M162"/>
    <mergeCell ref="B104:M104"/>
    <mergeCell ref="B105:M114"/>
    <mergeCell ref="C154:M154"/>
    <mergeCell ref="C158:M158"/>
    <mergeCell ref="C159:D159"/>
    <mergeCell ref="C168:M168"/>
    <mergeCell ref="E8:M8"/>
    <mergeCell ref="E9:M9"/>
    <mergeCell ref="E13:M13"/>
    <mergeCell ref="E15:M15"/>
    <mergeCell ref="E11:F11"/>
    <mergeCell ref="J11:M11"/>
    <mergeCell ref="C132:D132"/>
    <mergeCell ref="C130:D130"/>
    <mergeCell ref="C122:D122"/>
    <mergeCell ref="C124:D124"/>
    <mergeCell ref="C123:M123"/>
    <mergeCell ref="C125:M125"/>
    <mergeCell ref="C127:M127"/>
    <mergeCell ref="C131:M131"/>
    <mergeCell ref="E34:G34"/>
    <mergeCell ref="C36:M37"/>
    <mergeCell ref="E20:M20"/>
    <mergeCell ref="E78:M78"/>
    <mergeCell ref="E72:M72"/>
    <mergeCell ref="E74:M74"/>
    <mergeCell ref="E68:M68"/>
    <mergeCell ref="E70:M70"/>
    <mergeCell ref="E76:M76"/>
    <mergeCell ref="F85:M85"/>
    <mergeCell ref="E89:F89"/>
    <mergeCell ref="J89:M89"/>
    <mergeCell ref="E97:M97"/>
    <mergeCell ref="B99:D99"/>
    <mergeCell ref="E99:M99"/>
    <mergeCell ref="C150:M150"/>
    <mergeCell ref="C152:M152"/>
    <mergeCell ref="C135:M135"/>
    <mergeCell ref="C139:M139"/>
    <mergeCell ref="C138:D138"/>
    <mergeCell ref="C140:D140"/>
    <mergeCell ref="C133:M133"/>
    <mergeCell ref="E87:M87"/>
    <mergeCell ref="F94:G94"/>
    <mergeCell ref="C157:D157"/>
    <mergeCell ref="C149:D149"/>
    <mergeCell ref="C165:D165"/>
    <mergeCell ref="C166:M166"/>
    <mergeCell ref="C141:M141"/>
    <mergeCell ref="C143:M143"/>
    <mergeCell ref="C280:D280"/>
    <mergeCell ref="C253:M253"/>
    <mergeCell ref="C255:M255"/>
    <mergeCell ref="C267:M267"/>
    <mergeCell ref="C269:M269"/>
    <mergeCell ref="C266:D266"/>
    <mergeCell ref="C268:D268"/>
    <mergeCell ref="C231:M231"/>
    <mergeCell ref="C233:M233"/>
    <mergeCell ref="C263:M263"/>
    <mergeCell ref="C199:M199"/>
    <mergeCell ref="C203:M203"/>
    <mergeCell ref="C167:D167"/>
    <mergeCell ref="C202:D202"/>
    <mergeCell ref="C205:M205"/>
    <mergeCell ref="C207:M207"/>
    <mergeCell ref="C170:M170"/>
    <mergeCell ref="C179:M179"/>
    <mergeCell ref="C204:D204"/>
    <mergeCell ref="B332:M334"/>
    <mergeCell ref="C315:D315"/>
    <mergeCell ref="C317:D317"/>
    <mergeCell ref="C302:D302"/>
    <mergeCell ref="C304:D304"/>
    <mergeCell ref="C294:D294"/>
    <mergeCell ref="C296:D296"/>
    <mergeCell ref="C307:M307"/>
    <mergeCell ref="C316:M316"/>
    <mergeCell ref="C318:M318"/>
    <mergeCell ref="C320:M320"/>
    <mergeCell ref="C303:M303"/>
    <mergeCell ref="C305:M305"/>
    <mergeCell ref="B324:M324"/>
    <mergeCell ref="C299:M299"/>
    <mergeCell ref="B329:M330"/>
    <mergeCell ref="B327:M327"/>
    <mergeCell ref="C287:M287"/>
    <mergeCell ref="C289:M289"/>
    <mergeCell ref="C291:M291"/>
    <mergeCell ref="C295:M295"/>
    <mergeCell ref="C297:M297"/>
    <mergeCell ref="C286:D286"/>
    <mergeCell ref="C288:D288"/>
    <mergeCell ref="C211:M211"/>
    <mergeCell ref="C213:M213"/>
    <mergeCell ref="C215:M215"/>
    <mergeCell ref="C223:M223"/>
    <mergeCell ref="C225:M225"/>
    <mergeCell ref="C212:D212"/>
    <mergeCell ref="C227:M227"/>
    <mergeCell ref="C271:M271"/>
    <mergeCell ref="C258:D258"/>
    <mergeCell ref="C259:M259"/>
    <mergeCell ref="C260:D260"/>
    <mergeCell ref="C261:M261"/>
    <mergeCell ref="C283:M283"/>
    <mergeCell ref="C279:M279"/>
    <mergeCell ref="C222:D222"/>
    <mergeCell ref="C224:D224"/>
    <mergeCell ref="C235:M235"/>
    <mergeCell ref="C243:M243"/>
    <mergeCell ref="C245:M245"/>
    <mergeCell ref="C247:M247"/>
    <mergeCell ref="C251:M251"/>
    <mergeCell ref="C210:D210"/>
    <mergeCell ref="C281:M281"/>
    <mergeCell ref="C250:D250"/>
    <mergeCell ref="C252:D252"/>
    <mergeCell ref="C242:D242"/>
    <mergeCell ref="C244:D244"/>
    <mergeCell ref="C230:D230"/>
    <mergeCell ref="C232:D232"/>
    <mergeCell ref="C278:D278"/>
    <mergeCell ref="C178:D178"/>
    <mergeCell ref="C196:D196"/>
    <mergeCell ref="C186:D186"/>
    <mergeCell ref="C188:D188"/>
    <mergeCell ref="C195:M195"/>
    <mergeCell ref="C197:M197"/>
    <mergeCell ref="C180:D180"/>
    <mergeCell ref="C189:M189"/>
    <mergeCell ref="C191:M191"/>
    <mergeCell ref="C181:M181"/>
    <mergeCell ref="C194:D194"/>
    <mergeCell ref="C183:M183"/>
    <mergeCell ref="C187:M187"/>
  </mergeCells>
  <printOptions horizontalCentered="1"/>
  <pageMargins left="0.19685039370078741" right="0.19685039370078741" top="0.35433070866141736" bottom="0.35433070866141736" header="0.31496062992125984" footer="0.31496062992125984"/>
  <pageSetup paperSize="9" scale="77" orientation="portrait" r:id="rId1"/>
  <headerFooter>
    <oddFooter>&amp;C&amp;P</oddFooter>
  </headerFooter>
  <rowBreaks count="13" manualBreakCount="13">
    <brk id="63" max="13" man="1"/>
    <brk id="115" max="13" man="1"/>
    <brk id="136" max="13" man="1"/>
    <brk id="155" max="13" man="1"/>
    <brk id="173" max="13" man="1"/>
    <brk id="192" max="13" man="1"/>
    <brk id="208" max="13" man="1"/>
    <brk id="228" max="13" man="1"/>
    <brk id="248" max="13" man="1"/>
    <brk id="273" max="13" man="1"/>
    <brk id="292" max="13" man="1"/>
    <brk id="310" max="13" man="1"/>
    <brk id="337"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dimension ref="B1:M340"/>
  <sheetViews>
    <sheetView showGridLines="0" showRowColHeaders="0" showRuler="0" topLeftCell="A109" zoomScaleNormal="100" zoomScaleSheetLayoutView="30" zoomScalePageLayoutView="90" workbookViewId="0">
      <selection activeCell="C136" sqref="C136:M136"/>
    </sheetView>
  </sheetViews>
  <sheetFormatPr defaultRowHeight="14.4" x14ac:dyDescent="0.3"/>
  <cols>
    <col min="1" max="1" width="1.88671875" customWidth="1"/>
    <col min="2" max="2" width="4.44140625" customWidth="1"/>
    <col min="3" max="13" width="8.109375" customWidth="1"/>
    <col min="14" max="14" width="3.5546875" customWidth="1"/>
    <col min="21" max="21" width="8.88671875" customWidth="1"/>
  </cols>
  <sheetData>
    <row r="1" spans="2:13" ht="2.4" customHeight="1" x14ac:dyDescent="0.3"/>
    <row r="2" spans="2:13" ht="2.4" customHeight="1" x14ac:dyDescent="0.3"/>
    <row r="3" spans="2:13" ht="2.4" customHeight="1" x14ac:dyDescent="0.3"/>
    <row r="4" spans="2:13" ht="2.4" customHeight="1" x14ac:dyDescent="0.3"/>
    <row r="5" spans="2:13" x14ac:dyDescent="0.3">
      <c r="H5" s="6" t="s">
        <v>540</v>
      </c>
    </row>
    <row r="6" spans="2:13" ht="30" customHeight="1" x14ac:dyDescent="0.3">
      <c r="H6" s="112" t="e">
        <f>IF('Sheet4 (2)'!Q13=1,"(Higher Education Provider Evaluation Report)",IF('Sheet4 (2)'!Q13=3,"(MQA Panel of Assessor Evaluation Report)",""))</f>
        <v>#N/A</v>
      </c>
    </row>
    <row r="8" spans="2:13" x14ac:dyDescent="0.3">
      <c r="B8" t="s">
        <v>412</v>
      </c>
      <c r="E8" s="449">
        <f>'Sheet4 (2)'!H7</f>
        <v>0</v>
      </c>
      <c r="F8" s="450"/>
      <c r="G8" s="450"/>
      <c r="H8" s="450"/>
      <c r="I8" s="450"/>
      <c r="J8" s="450"/>
      <c r="K8" s="450"/>
      <c r="L8" s="450"/>
      <c r="M8" s="451"/>
    </row>
    <row r="9" spans="2:13" x14ac:dyDescent="0.3">
      <c r="B9" t="s">
        <v>610</v>
      </c>
      <c r="E9" s="462">
        <f>'Sheet4 (2)'!H9</f>
        <v>0</v>
      </c>
      <c r="F9" s="462"/>
      <c r="G9" s="462"/>
      <c r="H9" s="462"/>
      <c r="I9" s="462"/>
      <c r="J9" s="462"/>
      <c r="K9" s="462"/>
      <c r="L9" s="462"/>
      <c r="M9" s="462"/>
    </row>
    <row r="11" spans="2:13" x14ac:dyDescent="0.3">
      <c r="B11" t="s">
        <v>413</v>
      </c>
      <c r="E11" s="449">
        <f>'Sheet4 (2)'!H11</f>
        <v>0</v>
      </c>
      <c r="F11" s="451"/>
      <c r="H11" t="s">
        <v>414</v>
      </c>
      <c r="I11" s="144"/>
      <c r="J11" s="463" t="str">
        <f>IF('Sheet4 (2)'!M15="","",'Sheet4 (2)'!M15)</f>
        <v/>
      </c>
      <c r="K11" s="464"/>
      <c r="L11" s="464"/>
      <c r="M11" s="465"/>
    </row>
    <row r="13" spans="2:13" x14ac:dyDescent="0.3">
      <c r="B13" t="s">
        <v>635</v>
      </c>
      <c r="E13" s="449">
        <f>'Sheet4 (2)'!H17</f>
        <v>0</v>
      </c>
      <c r="F13" s="450"/>
      <c r="G13" s="450"/>
      <c r="H13" s="450"/>
      <c r="I13" s="450"/>
      <c r="J13" s="450"/>
      <c r="K13" s="450"/>
      <c r="L13" s="450"/>
      <c r="M13" s="451"/>
    </row>
    <row r="14" spans="2:13" ht="14.4" customHeight="1" x14ac:dyDescent="0.3"/>
    <row r="15" spans="2:13" ht="44.1" customHeight="1" x14ac:dyDescent="0.3">
      <c r="B15" s="16" t="s">
        <v>636</v>
      </c>
      <c r="C15" s="16"/>
      <c r="D15" s="16"/>
      <c r="E15" s="434">
        <f>'Sheet4 (2)'!H22</f>
        <v>0</v>
      </c>
      <c r="F15" s="435"/>
      <c r="G15" s="435"/>
      <c r="H15" s="435"/>
      <c r="I15" s="435"/>
      <c r="J15" s="435"/>
      <c r="K15" s="435"/>
      <c r="L15" s="435"/>
      <c r="M15" s="436"/>
    </row>
    <row r="17" spans="2:13" x14ac:dyDescent="0.3">
      <c r="G17" s="145"/>
      <c r="H17" s="145"/>
      <c r="I17" s="145"/>
      <c r="J17" s="145"/>
      <c r="K17" s="145"/>
      <c r="L17" s="145"/>
      <c r="M17" s="145"/>
    </row>
    <row r="20" spans="2:13" x14ac:dyDescent="0.3">
      <c r="B20" t="s">
        <v>415</v>
      </c>
      <c r="E20" s="449">
        <f>'Sheet4 (2)'!H57</f>
        <v>0</v>
      </c>
      <c r="F20" s="450"/>
      <c r="G20" s="450"/>
      <c r="H20" s="450"/>
      <c r="I20" s="450"/>
      <c r="J20" s="450"/>
      <c r="K20" s="450"/>
      <c r="L20" s="450"/>
      <c r="M20" s="451"/>
    </row>
    <row r="23" spans="2:13" ht="14.4" customHeight="1" x14ac:dyDescent="0.3">
      <c r="B23" t="s">
        <v>416</v>
      </c>
      <c r="C23" t="s">
        <v>523</v>
      </c>
    </row>
    <row r="27" spans="2:13" x14ac:dyDescent="0.3">
      <c r="B27" t="s">
        <v>417</v>
      </c>
    </row>
    <row r="30" spans="2:13" x14ac:dyDescent="0.3">
      <c r="C30" t="s">
        <v>541</v>
      </c>
      <c r="D30" t="s">
        <v>418</v>
      </c>
    </row>
    <row r="33" spans="3:13" x14ac:dyDescent="0.3">
      <c r="C33" t="s">
        <v>542</v>
      </c>
      <c r="D33" s="54" t="e">
        <f>IF('Sheet4 (2)'!Q13=1,E8,IF('Sheet4 (2)'!Q13=3,"The Panel of Assessors that visited "&amp;E8,IF('Sheet4 (2)'!Q13=4,"The Panel of Assessors that evaluated the document from "&amp;E8,"")))</f>
        <v>#N/A</v>
      </c>
    </row>
    <row r="34" spans="3:13" x14ac:dyDescent="0.3">
      <c r="D34" s="146" t="e">
        <f>IF('Sheet4 (2)'!Q13=3,"on the ",IF('Sheet4 (2)'!Q13=4,"",""))</f>
        <v>#N/A</v>
      </c>
      <c r="E34" s="466" t="e">
        <f>IF('Sheet4 (2)'!Q13=3,G17,IF('Sheet4 (2)'!Q13=4,"",""))</f>
        <v>#N/A</v>
      </c>
      <c r="F34" s="466"/>
      <c r="G34" s="466"/>
      <c r="H34" s="147"/>
    </row>
    <row r="36" spans="3:13" ht="14.4" customHeight="1" x14ac:dyDescent="0.3">
      <c r="C36" s="428" t="e">
        <f>D33&amp;" "&amp;" is please to provide the following report of its finding and conclusions. "</f>
        <v>#N/A</v>
      </c>
      <c r="D36" s="428"/>
      <c r="E36" s="428"/>
      <c r="F36" s="428"/>
      <c r="G36" s="428"/>
      <c r="H36" s="428"/>
      <c r="I36" s="428"/>
      <c r="J36" s="428"/>
      <c r="K36" s="428"/>
      <c r="L36" s="428"/>
      <c r="M36" s="428"/>
    </row>
    <row r="37" spans="3:13" ht="14.4" customHeight="1" x14ac:dyDescent="0.3">
      <c r="C37" s="428"/>
      <c r="D37" s="428"/>
      <c r="E37" s="428"/>
      <c r="F37" s="428"/>
      <c r="G37" s="428"/>
      <c r="H37" s="428"/>
      <c r="I37" s="428"/>
      <c r="J37" s="428"/>
      <c r="K37" s="428"/>
      <c r="L37" s="428"/>
      <c r="M37" s="428"/>
    </row>
    <row r="40" spans="3:13" x14ac:dyDescent="0.3">
      <c r="C40" t="s">
        <v>536</v>
      </c>
      <c r="F40" t="s">
        <v>538</v>
      </c>
    </row>
    <row r="41" spans="3:13" x14ac:dyDescent="0.3">
      <c r="C41" t="str">
        <f>'Sheet4 (2)'!E57</f>
        <v>Name of Assessor1 (Chair)</v>
      </c>
      <c r="F41">
        <f>'Sheet4 (2)'!H57</f>
        <v>0</v>
      </c>
    </row>
    <row r="42" spans="3:13" x14ac:dyDescent="0.3">
      <c r="C42" t="s">
        <v>667</v>
      </c>
      <c r="F42" s="114">
        <f>'Sheet4 (2)'!H59</f>
        <v>0</v>
      </c>
    </row>
    <row r="43" spans="3:13" x14ac:dyDescent="0.3">
      <c r="C43" t="s">
        <v>668</v>
      </c>
      <c r="F43">
        <f>'Sheet4 (2)'!H61</f>
        <v>0</v>
      </c>
    </row>
    <row r="46" spans="3:13" x14ac:dyDescent="0.3">
      <c r="C46" t="s">
        <v>536</v>
      </c>
      <c r="F46" t="s">
        <v>538</v>
      </c>
    </row>
    <row r="47" spans="3:13" x14ac:dyDescent="0.3">
      <c r="C47" t="str">
        <f>'Sheet4 (2)'!E63</f>
        <v>Name of Assessor2</v>
      </c>
      <c r="F47">
        <f>'Sheet4 (2)'!H63</f>
        <v>0</v>
      </c>
    </row>
    <row r="48" spans="3:13" x14ac:dyDescent="0.3">
      <c r="C48" t="s">
        <v>667</v>
      </c>
      <c r="F48" s="114">
        <f>'Sheet4 (2)'!H65</f>
        <v>0</v>
      </c>
    </row>
    <row r="49" spans="3:6" x14ac:dyDescent="0.3">
      <c r="C49" t="s">
        <v>668</v>
      </c>
      <c r="F49">
        <f>'Sheet4 (2)'!H67</f>
        <v>0</v>
      </c>
    </row>
    <row r="52" spans="3:6" x14ac:dyDescent="0.3">
      <c r="C52" t="s">
        <v>537</v>
      </c>
      <c r="F52" t="s">
        <v>538</v>
      </c>
    </row>
    <row r="53" spans="3:6" x14ac:dyDescent="0.3">
      <c r="C53" t="str">
        <f>'Sheet4 (2)'!E69</f>
        <v>Name of Assessor3</v>
      </c>
      <c r="F53">
        <f>'Sheet4 (2)'!H69</f>
        <v>0</v>
      </c>
    </row>
    <row r="54" spans="3:6" x14ac:dyDescent="0.3">
      <c r="C54" t="s">
        <v>667</v>
      </c>
      <c r="F54" s="114">
        <f>'Sheet4 (2)'!H71</f>
        <v>0</v>
      </c>
    </row>
    <row r="55" spans="3:6" x14ac:dyDescent="0.3">
      <c r="C55" t="s">
        <v>668</v>
      </c>
      <c r="F55">
        <f>'Sheet4 (2)'!H73</f>
        <v>0</v>
      </c>
    </row>
    <row r="58" spans="3:6" x14ac:dyDescent="0.3">
      <c r="C58" t="s">
        <v>537</v>
      </c>
      <c r="F58" t="s">
        <v>538</v>
      </c>
    </row>
    <row r="59" spans="3:6" x14ac:dyDescent="0.3">
      <c r="C59" t="str">
        <f>'Sheet4 (2)'!E75</f>
        <v>Name of Assessor4</v>
      </c>
      <c r="F59">
        <f>'Sheet4 (2)'!H75</f>
        <v>0</v>
      </c>
    </row>
    <row r="60" spans="3:6" x14ac:dyDescent="0.3">
      <c r="C60" t="s">
        <v>667</v>
      </c>
      <c r="F60" s="114">
        <f>'Sheet4 (2)'!H77</f>
        <v>0</v>
      </c>
    </row>
    <row r="61" spans="3:6" x14ac:dyDescent="0.3">
      <c r="C61" t="s">
        <v>668</v>
      </c>
      <c r="F61">
        <f>'Sheet4 (2)'!H79</f>
        <v>0</v>
      </c>
    </row>
    <row r="66" spans="2:13" x14ac:dyDescent="0.3">
      <c r="B66" t="s">
        <v>638</v>
      </c>
    </row>
    <row r="68" spans="2:13" x14ac:dyDescent="0.3">
      <c r="B68" t="s">
        <v>125</v>
      </c>
      <c r="E68" s="449">
        <f>'Sheet4 (2)'!H24</f>
        <v>0</v>
      </c>
      <c r="F68" s="450"/>
      <c r="G68" s="450"/>
      <c r="H68" s="450"/>
      <c r="I68" s="450"/>
      <c r="J68" s="450"/>
      <c r="K68" s="450"/>
      <c r="L68" s="450"/>
      <c r="M68" s="451"/>
    </row>
    <row r="69" spans="2:13" ht="28.5" customHeight="1" x14ac:dyDescent="0.3">
      <c r="E69" s="148" t="s">
        <v>669</v>
      </c>
    </row>
    <row r="70" spans="2:13" x14ac:dyDescent="0.3">
      <c r="B70" t="s">
        <v>637</v>
      </c>
      <c r="E70" s="449">
        <f>'Sheet4 (2)'!M24</f>
        <v>0</v>
      </c>
      <c r="F70" s="450"/>
      <c r="G70" s="450"/>
      <c r="H70" s="450"/>
      <c r="I70" s="450"/>
      <c r="J70" s="450"/>
      <c r="K70" s="450"/>
      <c r="L70" s="450"/>
      <c r="M70" s="451"/>
    </row>
    <row r="71" spans="2:13" ht="14.4" customHeight="1" x14ac:dyDescent="0.3"/>
    <row r="72" spans="2:13" x14ac:dyDescent="0.3">
      <c r="B72" t="s">
        <v>611</v>
      </c>
      <c r="E72" s="449">
        <f>'Sheet4 (2)'!H28</f>
        <v>0</v>
      </c>
      <c r="F72" s="450"/>
      <c r="G72" s="450"/>
      <c r="H72" s="450"/>
      <c r="I72" s="450"/>
      <c r="J72" s="450"/>
      <c r="K72" s="450"/>
      <c r="L72" s="450"/>
      <c r="M72" s="451"/>
    </row>
    <row r="74" spans="2:13" x14ac:dyDescent="0.3">
      <c r="B74" t="s">
        <v>616</v>
      </c>
      <c r="E74" s="449">
        <f>'Sheet4 (2)'!M28</f>
        <v>0</v>
      </c>
      <c r="F74" s="450"/>
      <c r="G74" s="450"/>
      <c r="H74" s="450"/>
      <c r="I74" s="450"/>
      <c r="J74" s="450"/>
      <c r="K74" s="450"/>
      <c r="L74" s="450"/>
      <c r="M74" s="451"/>
    </row>
    <row r="76" spans="2:13" ht="14.4" customHeight="1" x14ac:dyDescent="0.3">
      <c r="B76" t="s">
        <v>619</v>
      </c>
      <c r="E76" s="468">
        <f>'Sheet4 (2)'!H30</f>
        <v>0</v>
      </c>
      <c r="F76" s="469"/>
      <c r="G76" s="469"/>
      <c r="H76" s="469"/>
      <c r="I76" s="469"/>
      <c r="J76" s="469"/>
      <c r="K76" s="469"/>
      <c r="L76" s="469"/>
      <c r="M76" s="470"/>
    </row>
    <row r="78" spans="2:13" x14ac:dyDescent="0.3">
      <c r="B78" t="s">
        <v>621</v>
      </c>
      <c r="E78" s="457">
        <f>'Sheet4 (2)'!M30</f>
        <v>0</v>
      </c>
      <c r="F78" s="467"/>
      <c r="G78" s="467"/>
      <c r="H78" s="467"/>
      <c r="I78" s="467"/>
      <c r="J78" s="467"/>
      <c r="K78" s="467"/>
      <c r="L78" s="467"/>
      <c r="M78" s="458"/>
    </row>
    <row r="80" spans="2:13" x14ac:dyDescent="0.3">
      <c r="B80" t="s">
        <v>622</v>
      </c>
      <c r="E80" s="114" t="s">
        <v>659</v>
      </c>
      <c r="F80" s="144"/>
      <c r="G80" s="144"/>
      <c r="H80" s="111" t="str">
        <f>IF('Sheet4 (2)'!I34="","",'Sheet4 (2)'!I34)</f>
        <v/>
      </c>
      <c r="J80" t="s">
        <v>662</v>
      </c>
      <c r="K80" s="144"/>
      <c r="L80" s="144"/>
      <c r="M80" s="111" t="str">
        <f>IF('Sheet4 (2)'!M34="","",'Sheet4 (2)'!M34)</f>
        <v/>
      </c>
    </row>
    <row r="81" spans="2:13" x14ac:dyDescent="0.3">
      <c r="E81" t="s">
        <v>660</v>
      </c>
      <c r="F81" s="114"/>
      <c r="G81" s="114"/>
      <c r="H81" s="111" t="str">
        <f>IF('Sheet4 (2)'!I35="","",'Sheet4 (2)'!I35)</f>
        <v/>
      </c>
      <c r="J81" t="s">
        <v>663</v>
      </c>
      <c r="K81" s="114"/>
      <c r="L81" s="114"/>
      <c r="M81" s="111" t="str">
        <f>IF('Sheet4 (2)'!M35="","",'Sheet4 (2)'!M35)</f>
        <v/>
      </c>
    </row>
    <row r="82" spans="2:13" x14ac:dyDescent="0.3">
      <c r="E82" t="s">
        <v>664</v>
      </c>
      <c r="F82" s="114"/>
      <c r="G82" s="114"/>
      <c r="H82" s="111" t="str">
        <f>IF('Sheet4 (2)'!I36="","",'Sheet4 (2)'!I36)</f>
        <v/>
      </c>
      <c r="J82" t="s">
        <v>620</v>
      </c>
      <c r="K82" s="114"/>
      <c r="L82" s="114"/>
      <c r="M82" s="111" t="str">
        <f>IF('Sheet4 (2)'!M36="","",'Sheet4 (2)'!M36)</f>
        <v/>
      </c>
    </row>
    <row r="83" spans="2:13" x14ac:dyDescent="0.3">
      <c r="E83" s="114" t="s">
        <v>661</v>
      </c>
      <c r="F83" s="114"/>
      <c r="G83" s="114"/>
      <c r="H83" s="111" t="str">
        <f>IF('Sheet4 (2)'!I37="","",'Sheet4 (2)'!I37)</f>
        <v/>
      </c>
      <c r="J83" t="s">
        <v>665</v>
      </c>
      <c r="K83" s="114"/>
      <c r="L83" s="114"/>
      <c r="M83" s="111" t="str">
        <f>IF('Sheet4 (2)'!M37="","",'Sheet4 (2)'!M37)</f>
        <v/>
      </c>
    </row>
    <row r="84" spans="2:13" x14ac:dyDescent="0.3">
      <c r="E84" s="114"/>
      <c r="F84" s="114"/>
      <c r="G84" s="114"/>
      <c r="H84" s="114"/>
      <c r="I84" s="114"/>
      <c r="J84" s="114"/>
      <c r="K84" s="114"/>
      <c r="L84" s="114"/>
      <c r="M84" s="114"/>
    </row>
    <row r="85" spans="2:13" x14ac:dyDescent="0.3">
      <c r="E85" s="114" t="s">
        <v>653</v>
      </c>
      <c r="F85" s="471" t="str">
        <f>IF('Sheet4 (2)'!O35="","",'Sheet4 (2)'!O35)</f>
        <v/>
      </c>
      <c r="G85" s="471"/>
      <c r="H85" s="471"/>
      <c r="I85" s="471"/>
      <c r="J85" s="471"/>
      <c r="K85" s="471"/>
      <c r="L85" s="471"/>
      <c r="M85" s="471"/>
    </row>
    <row r="86" spans="2:13" x14ac:dyDescent="0.3">
      <c r="E86" s="114"/>
      <c r="F86" s="114"/>
      <c r="G86" s="114"/>
      <c r="H86" s="114"/>
      <c r="I86" s="114"/>
      <c r="J86" s="114"/>
      <c r="K86" s="114"/>
      <c r="L86" s="114"/>
      <c r="M86" s="114"/>
    </row>
    <row r="87" spans="2:13" x14ac:dyDescent="0.3">
      <c r="B87" t="s">
        <v>625</v>
      </c>
      <c r="E87" s="449">
        <f>'Sheet4 (2)'!M39</f>
        <v>0</v>
      </c>
      <c r="F87" s="450"/>
      <c r="G87" s="450"/>
      <c r="H87" s="450"/>
      <c r="I87" s="450"/>
      <c r="J87" s="450"/>
      <c r="K87" s="450"/>
      <c r="L87" s="450"/>
      <c r="M87" s="451"/>
    </row>
    <row r="89" spans="2:13" x14ac:dyDescent="0.3">
      <c r="B89" t="s">
        <v>654</v>
      </c>
      <c r="E89" s="457">
        <f>'Sheet4 (2)'!H39</f>
        <v>0</v>
      </c>
      <c r="F89" s="458"/>
      <c r="G89" s="144"/>
      <c r="H89" t="s">
        <v>623</v>
      </c>
      <c r="J89" s="449">
        <f>'Sheet4 (2)'!H41</f>
        <v>0</v>
      </c>
      <c r="K89" s="450"/>
      <c r="L89" s="450"/>
      <c r="M89" s="451"/>
    </row>
    <row r="91" spans="2:13" x14ac:dyDescent="0.3">
      <c r="B91" t="s">
        <v>626</v>
      </c>
      <c r="F91" s="452" t="s">
        <v>612</v>
      </c>
      <c r="G91" s="472"/>
      <c r="H91" s="472"/>
      <c r="I91" s="453"/>
      <c r="J91" s="452" t="s">
        <v>613</v>
      </c>
      <c r="K91" s="472"/>
      <c r="L91" s="472"/>
      <c r="M91" s="453"/>
    </row>
    <row r="92" spans="2:13" x14ac:dyDescent="0.3">
      <c r="F92" s="452" t="s">
        <v>631</v>
      </c>
      <c r="G92" s="453"/>
      <c r="H92" s="452" t="s">
        <v>632</v>
      </c>
      <c r="I92" s="453"/>
      <c r="J92" s="452" t="s">
        <v>631</v>
      </c>
      <c r="K92" s="453"/>
      <c r="L92" s="452" t="s">
        <v>632</v>
      </c>
      <c r="M92" s="453"/>
    </row>
    <row r="93" spans="2:13" x14ac:dyDescent="0.3">
      <c r="D93" t="s">
        <v>639</v>
      </c>
      <c r="F93" s="452">
        <f>'Sheet4 (2)'!I45</f>
        <v>0</v>
      </c>
      <c r="G93" s="453"/>
      <c r="H93" s="452">
        <f>'Sheet4 (2)'!K45</f>
        <v>0</v>
      </c>
      <c r="I93" s="453"/>
      <c r="J93" s="452">
        <f>'Sheet4 (2)'!M45</f>
        <v>0</v>
      </c>
      <c r="K93" s="453"/>
      <c r="L93" s="452">
        <f>'Sheet4 (2)'!O45</f>
        <v>0</v>
      </c>
      <c r="M93" s="453"/>
    </row>
    <row r="94" spans="2:13" x14ac:dyDescent="0.3">
      <c r="D94" t="s">
        <v>640</v>
      </c>
      <c r="F94" s="452">
        <f>'Sheet4 (2)'!I46</f>
        <v>0</v>
      </c>
      <c r="G94" s="453"/>
      <c r="H94" s="452">
        <f>'Sheet4 (2)'!K46</f>
        <v>0</v>
      </c>
      <c r="I94" s="453"/>
      <c r="J94" s="452">
        <f>'Sheet4 (2)'!M46</f>
        <v>0</v>
      </c>
      <c r="K94" s="453"/>
      <c r="L94" s="452">
        <f>'Sheet4 (2)'!O46</f>
        <v>0</v>
      </c>
      <c r="M94" s="453"/>
    </row>
    <row r="95" spans="2:13" x14ac:dyDescent="0.3">
      <c r="D95" t="s">
        <v>641</v>
      </c>
      <c r="F95" s="452">
        <f>'Sheet4 (2)'!I47</f>
        <v>0</v>
      </c>
      <c r="G95" s="472"/>
      <c r="H95" s="472"/>
      <c r="I95" s="472"/>
      <c r="J95" s="472"/>
      <c r="K95" s="472"/>
      <c r="L95" s="472"/>
      <c r="M95" s="453"/>
    </row>
    <row r="97" spans="2:13" x14ac:dyDescent="0.3">
      <c r="B97" t="s">
        <v>656</v>
      </c>
      <c r="E97" s="459" t="s">
        <v>670</v>
      </c>
      <c r="F97" s="459"/>
      <c r="G97" s="459"/>
      <c r="H97" s="459"/>
      <c r="I97" s="459"/>
      <c r="J97" s="459"/>
      <c r="K97" s="459"/>
      <c r="L97" s="459"/>
      <c r="M97" s="459"/>
    </row>
    <row r="98" spans="2:13" x14ac:dyDescent="0.3">
      <c r="E98" s="114"/>
      <c r="F98" s="114"/>
      <c r="G98" s="114"/>
      <c r="H98" s="114"/>
      <c r="I98" s="114"/>
      <c r="J98" s="114"/>
      <c r="K98" s="114"/>
      <c r="L98" s="114"/>
      <c r="M98" s="114"/>
    </row>
    <row r="99" spans="2:13" ht="55.5" customHeight="1" x14ac:dyDescent="0.3">
      <c r="B99" s="428" t="s">
        <v>666</v>
      </c>
      <c r="C99" s="428"/>
      <c r="D99" s="460"/>
      <c r="E99" s="461" t="str">
        <f>IF('Sheet4 (2)'!H52="","",'Sheet4 (2)'!H52)</f>
        <v/>
      </c>
      <c r="F99" s="461"/>
      <c r="G99" s="461"/>
      <c r="H99" s="461"/>
      <c r="I99" s="461"/>
      <c r="J99" s="461"/>
      <c r="K99" s="461"/>
      <c r="L99" s="461"/>
      <c r="M99" s="461"/>
    </row>
    <row r="100" spans="2:13" x14ac:dyDescent="0.3">
      <c r="E100" s="114"/>
      <c r="F100" s="114"/>
      <c r="G100" s="114"/>
      <c r="H100" s="114"/>
      <c r="I100" s="114"/>
      <c r="J100" s="114"/>
      <c r="K100" s="114"/>
      <c r="L100" s="114"/>
      <c r="M100" s="114"/>
    </row>
    <row r="101" spans="2:13" ht="12.9" customHeight="1" x14ac:dyDescent="0.3"/>
    <row r="102" spans="2:13" x14ac:dyDescent="0.3">
      <c r="B102" t="s">
        <v>524</v>
      </c>
    </row>
    <row r="105" spans="2:13" x14ac:dyDescent="0.3">
      <c r="B105" t="s">
        <v>420</v>
      </c>
    </row>
    <row r="107" spans="2:13" x14ac:dyDescent="0.3">
      <c r="B107" t="s">
        <v>567</v>
      </c>
      <c r="C107" t="s">
        <v>429</v>
      </c>
    </row>
    <row r="108" spans="2:13" ht="24" customHeight="1" x14ac:dyDescent="0.3">
      <c r="C108" s="433" t="s">
        <v>436</v>
      </c>
      <c r="D108" s="433"/>
    </row>
    <row r="109" spans="2:13" ht="150" customHeight="1" x14ac:dyDescent="0.3">
      <c r="B109" s="16"/>
      <c r="C109" s="434" t="str">
        <f>Sheet7!C6</f>
        <v/>
      </c>
      <c r="D109" s="435"/>
      <c r="E109" s="435"/>
      <c r="F109" s="435"/>
      <c r="G109" s="435"/>
      <c r="H109" s="435"/>
      <c r="I109" s="435"/>
      <c r="J109" s="435"/>
      <c r="K109" s="435"/>
      <c r="L109" s="435"/>
      <c r="M109" s="436"/>
    </row>
    <row r="110" spans="2:13" ht="24" customHeight="1" x14ac:dyDescent="0.3">
      <c r="B110" s="16"/>
      <c r="C110" s="433" t="s">
        <v>437</v>
      </c>
      <c r="D110" s="433"/>
      <c r="E110" s="16"/>
      <c r="F110" s="16"/>
      <c r="G110" s="16"/>
      <c r="H110" s="16"/>
      <c r="I110" s="16"/>
      <c r="J110" s="16"/>
    </row>
    <row r="111" spans="2:13" ht="150" customHeight="1" x14ac:dyDescent="0.3">
      <c r="B111" s="16"/>
      <c r="C111" s="434" t="str">
        <f>Sheet7!C11</f>
        <v/>
      </c>
      <c r="D111" s="435"/>
      <c r="E111" s="435"/>
      <c r="F111" s="435"/>
      <c r="G111" s="435"/>
      <c r="H111" s="435"/>
      <c r="I111" s="435"/>
      <c r="J111" s="435"/>
      <c r="K111" s="435"/>
      <c r="L111" s="435"/>
      <c r="M111" s="436"/>
    </row>
    <row r="112" spans="2:13" ht="24" customHeight="1" x14ac:dyDescent="0.3">
      <c r="B112" s="16"/>
      <c r="C112" s="433" t="s">
        <v>438</v>
      </c>
      <c r="D112" s="433"/>
      <c r="E112" s="16"/>
      <c r="F112" s="16"/>
      <c r="G112" s="16"/>
      <c r="H112" s="16"/>
      <c r="I112" s="16"/>
      <c r="J112" s="16"/>
    </row>
    <row r="113" spans="2:13" ht="150" customHeight="1" x14ac:dyDescent="0.3">
      <c r="B113" s="112"/>
      <c r="C113" s="434" t="str">
        <f>Sheet7!C16</f>
        <v/>
      </c>
      <c r="D113" s="435"/>
      <c r="E113" s="435"/>
      <c r="F113" s="435"/>
      <c r="G113" s="435"/>
      <c r="H113" s="435"/>
      <c r="I113" s="435"/>
      <c r="J113" s="435"/>
      <c r="K113" s="435"/>
      <c r="L113" s="435"/>
      <c r="M113" s="436"/>
    </row>
    <row r="114" spans="2:13" x14ac:dyDescent="0.3">
      <c r="B114" s="112"/>
      <c r="C114" s="114"/>
      <c r="D114" s="114"/>
      <c r="E114" s="112"/>
      <c r="F114" s="112"/>
      <c r="G114" s="112"/>
      <c r="H114" s="112"/>
      <c r="I114" s="112"/>
      <c r="J114" s="112"/>
    </row>
    <row r="115" spans="2:13" x14ac:dyDescent="0.3">
      <c r="B115" s="54">
        <v>1.2</v>
      </c>
      <c r="C115" t="s">
        <v>6</v>
      </c>
    </row>
    <row r="116" spans="2:13" ht="24" customHeight="1" x14ac:dyDescent="0.3">
      <c r="C116" s="433" t="s">
        <v>436</v>
      </c>
      <c r="D116" s="433"/>
    </row>
    <row r="117" spans="2:13" ht="150" customHeight="1" x14ac:dyDescent="0.3">
      <c r="B117" s="16"/>
      <c r="C117" s="434" t="str">
        <f>Sheet7!C7</f>
        <v/>
      </c>
      <c r="D117" s="435"/>
      <c r="E117" s="435"/>
      <c r="F117" s="435"/>
      <c r="G117" s="435"/>
      <c r="H117" s="435"/>
      <c r="I117" s="435"/>
      <c r="J117" s="435"/>
      <c r="K117" s="435"/>
      <c r="L117" s="435"/>
      <c r="M117" s="436"/>
    </row>
    <row r="118" spans="2:13" ht="24" customHeight="1" x14ac:dyDescent="0.3">
      <c r="B118" s="16"/>
      <c r="C118" s="433" t="s">
        <v>437</v>
      </c>
      <c r="D118" s="433"/>
      <c r="E118" s="16"/>
      <c r="F118" s="16"/>
      <c r="G118" s="16"/>
      <c r="H118" s="16"/>
      <c r="I118" s="16"/>
      <c r="J118" s="16"/>
    </row>
    <row r="119" spans="2:13" ht="150" customHeight="1" x14ac:dyDescent="0.3">
      <c r="B119" s="16"/>
      <c r="C119" s="434" t="str">
        <f>Sheet7!C12</f>
        <v/>
      </c>
      <c r="D119" s="435"/>
      <c r="E119" s="435"/>
      <c r="F119" s="435"/>
      <c r="G119" s="435"/>
      <c r="H119" s="435"/>
      <c r="I119" s="435"/>
      <c r="J119" s="435"/>
      <c r="K119" s="435"/>
      <c r="L119" s="435"/>
      <c r="M119" s="436"/>
    </row>
    <row r="120" spans="2:13" ht="24" customHeight="1" x14ac:dyDescent="0.3">
      <c r="B120" s="16"/>
      <c r="C120" s="433" t="s">
        <v>438</v>
      </c>
      <c r="D120" s="433"/>
      <c r="E120" s="16"/>
      <c r="F120" s="16"/>
      <c r="G120" s="16"/>
      <c r="H120" s="16"/>
      <c r="I120" s="16"/>
      <c r="J120" s="16"/>
    </row>
    <row r="121" spans="2:13" ht="150" customHeight="1" x14ac:dyDescent="0.3">
      <c r="B121" s="112"/>
      <c r="C121" s="434" t="str">
        <f>Sheet7!C17</f>
        <v/>
      </c>
      <c r="D121" s="435"/>
      <c r="E121" s="435"/>
      <c r="F121" s="435"/>
      <c r="G121" s="435"/>
      <c r="H121" s="435"/>
      <c r="I121" s="435"/>
      <c r="J121" s="435"/>
      <c r="K121" s="435"/>
      <c r="L121" s="435"/>
      <c r="M121" s="436"/>
    </row>
    <row r="123" spans="2:13" x14ac:dyDescent="0.3">
      <c r="B123" s="54">
        <v>1.3</v>
      </c>
      <c r="C123" t="s">
        <v>13</v>
      </c>
    </row>
    <row r="124" spans="2:13" ht="24" customHeight="1" x14ac:dyDescent="0.3">
      <c r="C124" s="433" t="s">
        <v>436</v>
      </c>
      <c r="D124" s="433"/>
    </row>
    <row r="125" spans="2:13" ht="150" customHeight="1" x14ac:dyDescent="0.3">
      <c r="B125" s="16"/>
      <c r="C125" s="434" t="str">
        <f>Sheet7!C8</f>
        <v/>
      </c>
      <c r="D125" s="435"/>
      <c r="E125" s="435"/>
      <c r="F125" s="435"/>
      <c r="G125" s="435"/>
      <c r="H125" s="435"/>
      <c r="I125" s="435"/>
      <c r="J125" s="435"/>
      <c r="K125" s="435"/>
      <c r="L125" s="435"/>
      <c r="M125" s="436"/>
    </row>
    <row r="126" spans="2:13" ht="24" customHeight="1" x14ac:dyDescent="0.3">
      <c r="B126" s="16"/>
      <c r="C126" s="433" t="s">
        <v>437</v>
      </c>
      <c r="D126" s="433"/>
      <c r="E126" s="16"/>
      <c r="F126" s="16"/>
      <c r="G126" s="16"/>
      <c r="H126" s="16"/>
      <c r="I126" s="16"/>
      <c r="J126" s="16"/>
    </row>
    <row r="127" spans="2:13" ht="150" customHeight="1" x14ac:dyDescent="0.3">
      <c r="B127" s="16"/>
      <c r="C127" s="434" t="str">
        <f>Sheet7!C13</f>
        <v/>
      </c>
      <c r="D127" s="435"/>
      <c r="E127" s="435"/>
      <c r="F127" s="435"/>
      <c r="G127" s="435"/>
      <c r="H127" s="435"/>
      <c r="I127" s="435"/>
      <c r="J127" s="435"/>
      <c r="K127" s="435"/>
      <c r="L127" s="435"/>
      <c r="M127" s="436"/>
    </row>
    <row r="128" spans="2:13" ht="24" customHeight="1" x14ac:dyDescent="0.3">
      <c r="B128" s="16"/>
      <c r="C128" s="433" t="s">
        <v>438</v>
      </c>
      <c r="D128" s="433"/>
      <c r="E128" s="16"/>
      <c r="F128" s="16"/>
      <c r="G128" s="16"/>
      <c r="H128" s="16"/>
      <c r="I128" s="16"/>
      <c r="J128" s="16"/>
    </row>
    <row r="129" spans="2:13" ht="150" customHeight="1" x14ac:dyDescent="0.3">
      <c r="B129" s="112"/>
      <c r="C129" s="434" t="str">
        <f>Sheet7!C18</f>
        <v/>
      </c>
      <c r="D129" s="435"/>
      <c r="E129" s="435"/>
      <c r="F129" s="435"/>
      <c r="G129" s="435"/>
      <c r="H129" s="435"/>
      <c r="I129" s="435"/>
      <c r="J129" s="435"/>
      <c r="K129" s="435"/>
      <c r="L129" s="435"/>
      <c r="M129" s="436"/>
    </row>
    <row r="132" spans="2:13" x14ac:dyDescent="0.3">
      <c r="B132" t="s">
        <v>421</v>
      </c>
    </row>
    <row r="134" spans="2:13" x14ac:dyDescent="0.3">
      <c r="B134" t="s">
        <v>568</v>
      </c>
      <c r="C134" t="s">
        <v>430</v>
      </c>
    </row>
    <row r="135" spans="2:13" ht="24" customHeight="1" x14ac:dyDescent="0.3">
      <c r="C135" s="433" t="s">
        <v>436</v>
      </c>
      <c r="D135" s="433"/>
    </row>
    <row r="136" spans="2:13" ht="150" customHeight="1" x14ac:dyDescent="0.3">
      <c r="B136" s="16"/>
      <c r="C136" s="434" t="str">
        <f>'Sheet7 (2)'!C6</f>
        <v/>
      </c>
      <c r="D136" s="435"/>
      <c r="E136" s="435"/>
      <c r="F136" s="435"/>
      <c r="G136" s="435"/>
      <c r="H136" s="435"/>
      <c r="I136" s="435"/>
      <c r="J136" s="435"/>
      <c r="K136" s="435"/>
      <c r="L136" s="435"/>
      <c r="M136" s="436"/>
    </row>
    <row r="137" spans="2:13" ht="24" customHeight="1" x14ac:dyDescent="0.3">
      <c r="B137" s="16"/>
      <c r="C137" s="433" t="s">
        <v>437</v>
      </c>
      <c r="D137" s="433"/>
      <c r="E137" s="16"/>
      <c r="F137" s="16"/>
      <c r="G137" s="16"/>
      <c r="H137" s="16"/>
      <c r="I137" s="16"/>
      <c r="J137" s="16"/>
    </row>
    <row r="138" spans="2:13" ht="150" customHeight="1" x14ac:dyDescent="0.3">
      <c r="B138" s="16"/>
      <c r="C138" s="434" t="str">
        <f>'Sheet7 (2)'!C12</f>
        <v/>
      </c>
      <c r="D138" s="435"/>
      <c r="E138" s="435"/>
      <c r="F138" s="435"/>
      <c r="G138" s="435"/>
      <c r="H138" s="435"/>
      <c r="I138" s="435"/>
      <c r="J138" s="435"/>
      <c r="K138" s="435"/>
      <c r="L138" s="435"/>
      <c r="M138" s="436"/>
    </row>
    <row r="139" spans="2:13" ht="24" customHeight="1" x14ac:dyDescent="0.3">
      <c r="B139" s="16"/>
      <c r="C139" s="433" t="s">
        <v>438</v>
      </c>
      <c r="D139" s="433"/>
      <c r="E139" s="16"/>
      <c r="F139" s="16"/>
      <c r="G139" s="16"/>
      <c r="H139" s="16"/>
      <c r="I139" s="16"/>
      <c r="J139" s="16"/>
    </row>
    <row r="140" spans="2:13" ht="150" customHeight="1" x14ac:dyDescent="0.3">
      <c r="B140" s="112"/>
      <c r="C140" s="434" t="str">
        <f>'Sheet7 (2)'!C18</f>
        <v/>
      </c>
      <c r="D140" s="435"/>
      <c r="E140" s="435"/>
      <c r="F140" s="435"/>
      <c r="G140" s="435"/>
      <c r="H140" s="435"/>
      <c r="I140" s="435"/>
      <c r="J140" s="435"/>
      <c r="K140" s="435"/>
      <c r="L140" s="435"/>
      <c r="M140" s="436"/>
    </row>
    <row r="142" spans="2:13" x14ac:dyDescent="0.3">
      <c r="B142" t="s">
        <v>569</v>
      </c>
      <c r="C142" t="s">
        <v>431</v>
      </c>
    </row>
    <row r="143" spans="2:13" ht="24" customHeight="1" x14ac:dyDescent="0.3">
      <c r="C143" s="433" t="s">
        <v>436</v>
      </c>
      <c r="D143" s="433"/>
    </row>
    <row r="144" spans="2:13" ht="150" customHeight="1" x14ac:dyDescent="0.3">
      <c r="B144" s="16"/>
      <c r="C144" s="434" t="str">
        <f>'Sheet7 (2)'!C7</f>
        <v/>
      </c>
      <c r="D144" s="435"/>
      <c r="E144" s="435"/>
      <c r="F144" s="435"/>
      <c r="G144" s="435"/>
      <c r="H144" s="435"/>
      <c r="I144" s="435"/>
      <c r="J144" s="435"/>
      <c r="K144" s="435"/>
      <c r="L144" s="435"/>
      <c r="M144" s="436"/>
    </row>
    <row r="145" spans="2:13" ht="24" customHeight="1" x14ac:dyDescent="0.3">
      <c r="B145" s="16"/>
      <c r="C145" s="433" t="s">
        <v>437</v>
      </c>
      <c r="D145" s="433"/>
      <c r="E145" s="16"/>
      <c r="F145" s="16"/>
      <c r="G145" s="16"/>
      <c r="H145" s="16"/>
      <c r="I145" s="16"/>
      <c r="J145" s="16"/>
    </row>
    <row r="146" spans="2:13" ht="150" customHeight="1" x14ac:dyDescent="0.3">
      <c r="B146" s="16"/>
      <c r="C146" s="434" t="str">
        <f>'Sheet7 (2)'!C13</f>
        <v/>
      </c>
      <c r="D146" s="435"/>
      <c r="E146" s="435"/>
      <c r="F146" s="435"/>
      <c r="G146" s="435"/>
      <c r="H146" s="435"/>
      <c r="I146" s="435"/>
      <c r="J146" s="435"/>
      <c r="K146" s="435"/>
      <c r="L146" s="435"/>
      <c r="M146" s="436"/>
    </row>
    <row r="147" spans="2:13" ht="24" customHeight="1" x14ac:dyDescent="0.3">
      <c r="B147" s="16"/>
      <c r="C147" s="433" t="s">
        <v>438</v>
      </c>
      <c r="D147" s="433"/>
      <c r="E147" s="16"/>
      <c r="F147" s="16"/>
      <c r="G147" s="16"/>
      <c r="H147" s="16"/>
      <c r="I147" s="16"/>
      <c r="J147" s="16"/>
    </row>
    <row r="148" spans="2:13" ht="150" customHeight="1" x14ac:dyDescent="0.3">
      <c r="B148" s="112"/>
      <c r="C148" s="434" t="str">
        <f>'Sheet7 (2)'!C19</f>
        <v/>
      </c>
      <c r="D148" s="435"/>
      <c r="E148" s="435"/>
      <c r="F148" s="435"/>
      <c r="G148" s="435"/>
      <c r="H148" s="435"/>
      <c r="I148" s="435"/>
      <c r="J148" s="435"/>
      <c r="K148" s="435"/>
      <c r="L148" s="435"/>
      <c r="M148" s="436"/>
    </row>
    <row r="150" spans="2:13" x14ac:dyDescent="0.3">
      <c r="B150" t="s">
        <v>570</v>
      </c>
      <c r="C150" t="s">
        <v>31</v>
      </c>
    </row>
    <row r="151" spans="2:13" ht="24" customHeight="1" x14ac:dyDescent="0.3">
      <c r="C151" s="433" t="s">
        <v>436</v>
      </c>
      <c r="D151" s="433"/>
    </row>
    <row r="152" spans="2:13" ht="150" customHeight="1" x14ac:dyDescent="0.3">
      <c r="C152" s="434" t="str">
        <f>'Sheet7 (2)'!C8</f>
        <v/>
      </c>
      <c r="D152" s="435"/>
      <c r="E152" s="435"/>
      <c r="F152" s="435"/>
      <c r="G152" s="435"/>
      <c r="H152" s="435"/>
      <c r="I152" s="435"/>
      <c r="J152" s="435"/>
      <c r="K152" s="435"/>
      <c r="L152" s="435"/>
      <c r="M152" s="436"/>
    </row>
    <row r="153" spans="2:13" ht="24" customHeight="1" x14ac:dyDescent="0.3">
      <c r="C153" s="433" t="s">
        <v>437</v>
      </c>
      <c r="D153" s="433"/>
    </row>
    <row r="154" spans="2:13" ht="150" customHeight="1" x14ac:dyDescent="0.3">
      <c r="B154" s="16"/>
      <c r="C154" s="434" t="str">
        <f>'Sheet7 (2)'!C14</f>
        <v/>
      </c>
      <c r="D154" s="435"/>
      <c r="E154" s="435"/>
      <c r="F154" s="435"/>
      <c r="G154" s="435"/>
      <c r="H154" s="435"/>
      <c r="I154" s="435"/>
      <c r="J154" s="435"/>
      <c r="K154" s="435"/>
      <c r="L154" s="435"/>
      <c r="M154" s="436"/>
    </row>
    <row r="155" spans="2:13" ht="24" customHeight="1" x14ac:dyDescent="0.3">
      <c r="B155" s="16"/>
      <c r="C155" s="433" t="s">
        <v>438</v>
      </c>
      <c r="D155" s="433"/>
      <c r="E155" s="16"/>
      <c r="F155" s="16"/>
      <c r="G155" s="16"/>
      <c r="H155" s="16"/>
      <c r="I155" s="16"/>
      <c r="J155" s="16"/>
    </row>
    <row r="156" spans="2:13" ht="150" customHeight="1" x14ac:dyDescent="0.3">
      <c r="B156" s="16"/>
      <c r="C156" s="434" t="str">
        <f>'Sheet7 (2)'!C20</f>
        <v/>
      </c>
      <c r="D156" s="435"/>
      <c r="E156" s="435"/>
      <c r="F156" s="435"/>
      <c r="G156" s="435"/>
      <c r="H156" s="435"/>
      <c r="I156" s="435"/>
      <c r="J156" s="435"/>
      <c r="K156" s="435"/>
      <c r="L156" s="435"/>
      <c r="M156" s="436"/>
    </row>
    <row r="157" spans="2:13" ht="13.65" customHeight="1" x14ac:dyDescent="0.3">
      <c r="B157" s="16"/>
      <c r="C157" s="16"/>
      <c r="D157" s="16"/>
      <c r="E157" s="16"/>
      <c r="F157" s="16"/>
      <c r="G157" s="16"/>
      <c r="H157" s="16"/>
      <c r="I157" s="16"/>
      <c r="J157" s="16"/>
    </row>
    <row r="158" spans="2:13" ht="13.65" customHeight="1" x14ac:dyDescent="0.3">
      <c r="B158" s="112"/>
    </row>
    <row r="159" spans="2:13" ht="13.65" customHeight="1" x14ac:dyDescent="0.3"/>
    <row r="160" spans="2:13" ht="13.65" customHeight="1" x14ac:dyDescent="0.3"/>
    <row r="161" spans="2:13" x14ac:dyDescent="0.3">
      <c r="B161" t="s">
        <v>422</v>
      </c>
    </row>
    <row r="163" spans="2:13" x14ac:dyDescent="0.3">
      <c r="B163" t="s">
        <v>571</v>
      </c>
      <c r="C163" t="s">
        <v>33</v>
      </c>
    </row>
    <row r="164" spans="2:13" ht="24" customHeight="1" x14ac:dyDescent="0.3">
      <c r="C164" s="433" t="s">
        <v>436</v>
      </c>
      <c r="D164" s="433"/>
    </row>
    <row r="165" spans="2:13" ht="150" customHeight="1" x14ac:dyDescent="0.3">
      <c r="B165" s="16"/>
      <c r="C165" s="434" t="str">
        <f>'Sheet7 (3)'!C6</f>
        <v/>
      </c>
      <c r="D165" s="435"/>
      <c r="E165" s="435"/>
      <c r="F165" s="435"/>
      <c r="G165" s="435"/>
      <c r="H165" s="435"/>
      <c r="I165" s="435"/>
      <c r="J165" s="435"/>
      <c r="K165" s="435"/>
      <c r="L165" s="435"/>
      <c r="M165" s="436"/>
    </row>
    <row r="166" spans="2:13" ht="24" customHeight="1" x14ac:dyDescent="0.3">
      <c r="B166" s="16"/>
      <c r="C166" s="433" t="s">
        <v>437</v>
      </c>
      <c r="D166" s="433"/>
      <c r="E166" s="16"/>
      <c r="F166" s="16"/>
      <c r="G166" s="16"/>
      <c r="H166" s="16"/>
      <c r="I166" s="16"/>
      <c r="J166" s="16"/>
    </row>
    <row r="167" spans="2:13" ht="150" customHeight="1" x14ac:dyDescent="0.3">
      <c r="B167" s="16"/>
      <c r="C167" s="434" t="str">
        <f>'Sheet7 (3)'!C14</f>
        <v/>
      </c>
      <c r="D167" s="435"/>
      <c r="E167" s="435"/>
      <c r="F167" s="435"/>
      <c r="G167" s="435"/>
      <c r="H167" s="435"/>
      <c r="I167" s="435"/>
      <c r="J167" s="435"/>
      <c r="K167" s="435"/>
      <c r="L167" s="435"/>
      <c r="M167" s="436"/>
    </row>
    <row r="168" spans="2:13" ht="24" customHeight="1" x14ac:dyDescent="0.3">
      <c r="B168" s="16"/>
      <c r="C168" s="433" t="s">
        <v>438</v>
      </c>
      <c r="D168" s="433"/>
      <c r="E168" s="16"/>
      <c r="F168" s="16"/>
      <c r="G168" s="16"/>
      <c r="H168" s="16"/>
      <c r="I168" s="16"/>
      <c r="J168" s="16"/>
    </row>
    <row r="169" spans="2:13" ht="150" customHeight="1" x14ac:dyDescent="0.3">
      <c r="B169" s="112"/>
      <c r="C169" s="434" t="str">
        <f>'Sheet7 (3)'!C23</f>
        <v/>
      </c>
      <c r="D169" s="435"/>
      <c r="E169" s="435"/>
      <c r="F169" s="435"/>
      <c r="G169" s="435"/>
      <c r="H169" s="435"/>
      <c r="I169" s="435"/>
      <c r="J169" s="435"/>
      <c r="K169" s="435"/>
      <c r="L169" s="435"/>
      <c r="M169" s="436"/>
    </row>
    <row r="171" spans="2:13" x14ac:dyDescent="0.3">
      <c r="B171" t="s">
        <v>572</v>
      </c>
      <c r="C171" t="s">
        <v>39</v>
      </c>
    </row>
    <row r="172" spans="2:13" ht="22.65" customHeight="1" x14ac:dyDescent="0.3">
      <c r="C172" s="433" t="s">
        <v>436</v>
      </c>
      <c r="D172" s="433"/>
    </row>
    <row r="173" spans="2:13" ht="150" customHeight="1" x14ac:dyDescent="0.3">
      <c r="B173" s="16"/>
      <c r="C173" s="434" t="str">
        <f>'Sheet7 (3)'!C7</f>
        <v/>
      </c>
      <c r="D173" s="435"/>
      <c r="E173" s="435"/>
      <c r="F173" s="435"/>
      <c r="G173" s="435"/>
      <c r="H173" s="435"/>
      <c r="I173" s="435"/>
      <c r="J173" s="435"/>
      <c r="K173" s="435"/>
      <c r="L173" s="435"/>
      <c r="M173" s="436"/>
    </row>
    <row r="174" spans="2:13" ht="22.65" customHeight="1" x14ac:dyDescent="0.3">
      <c r="B174" s="16"/>
      <c r="C174" s="433" t="s">
        <v>437</v>
      </c>
      <c r="D174" s="433"/>
      <c r="E174" s="16"/>
      <c r="F174" s="16"/>
      <c r="G174" s="16"/>
      <c r="H174" s="16"/>
      <c r="I174" s="16"/>
      <c r="J174" s="16"/>
    </row>
    <row r="175" spans="2:13" ht="150" customHeight="1" x14ac:dyDescent="0.3">
      <c r="B175" s="16"/>
      <c r="C175" s="434" t="str">
        <f>'Sheet7 (3)'!C15</f>
        <v/>
      </c>
      <c r="D175" s="435"/>
      <c r="E175" s="435"/>
      <c r="F175" s="435"/>
      <c r="G175" s="435"/>
      <c r="H175" s="435"/>
      <c r="I175" s="435"/>
      <c r="J175" s="435"/>
      <c r="K175" s="435"/>
      <c r="L175" s="435"/>
      <c r="M175" s="436"/>
    </row>
    <row r="176" spans="2:13" ht="22.65" customHeight="1" x14ac:dyDescent="0.3">
      <c r="B176" s="16"/>
      <c r="C176" s="433" t="s">
        <v>438</v>
      </c>
      <c r="D176" s="433"/>
      <c r="E176" s="16"/>
      <c r="F176" s="16"/>
      <c r="G176" s="16"/>
      <c r="H176" s="16"/>
      <c r="I176" s="16"/>
      <c r="J176" s="16"/>
    </row>
    <row r="177" spans="2:13" ht="150" customHeight="1" x14ac:dyDescent="0.3">
      <c r="B177" s="112"/>
      <c r="C177" s="434" t="str">
        <f>'Sheet7 (3)'!C24</f>
        <v/>
      </c>
      <c r="D177" s="435"/>
      <c r="E177" s="435"/>
      <c r="F177" s="435"/>
      <c r="G177" s="435"/>
      <c r="H177" s="435"/>
      <c r="I177" s="435"/>
      <c r="J177" s="435"/>
      <c r="K177" s="435"/>
      <c r="L177" s="435"/>
      <c r="M177" s="436"/>
    </row>
    <row r="179" spans="2:13" x14ac:dyDescent="0.3">
      <c r="B179" t="s">
        <v>573</v>
      </c>
      <c r="C179" t="s">
        <v>432</v>
      </c>
    </row>
    <row r="180" spans="2:13" ht="24" customHeight="1" x14ac:dyDescent="0.3">
      <c r="C180" s="433" t="s">
        <v>436</v>
      </c>
      <c r="D180" s="433"/>
    </row>
    <row r="181" spans="2:13" ht="150" customHeight="1" x14ac:dyDescent="0.3">
      <c r="B181" s="16"/>
      <c r="C181" s="434" t="str">
        <f>'Sheet7 (3)'!C8</f>
        <v/>
      </c>
      <c r="D181" s="435"/>
      <c r="E181" s="435"/>
      <c r="F181" s="435"/>
      <c r="G181" s="435"/>
      <c r="H181" s="435"/>
      <c r="I181" s="435"/>
      <c r="J181" s="435"/>
      <c r="K181" s="435"/>
      <c r="L181" s="435"/>
      <c r="M181" s="436"/>
    </row>
    <row r="182" spans="2:13" ht="24" customHeight="1" x14ac:dyDescent="0.3">
      <c r="B182" s="16"/>
      <c r="C182" s="433" t="s">
        <v>437</v>
      </c>
      <c r="D182" s="433"/>
      <c r="E182" s="16"/>
      <c r="F182" s="16"/>
      <c r="G182" s="16"/>
      <c r="H182" s="16"/>
      <c r="I182" s="16"/>
      <c r="J182" s="16"/>
    </row>
    <row r="183" spans="2:13" ht="150" customHeight="1" x14ac:dyDescent="0.3">
      <c r="B183" s="16"/>
      <c r="C183" s="434" t="str">
        <f>'Sheet7 (3)'!C16</f>
        <v/>
      </c>
      <c r="D183" s="435"/>
      <c r="E183" s="435"/>
      <c r="F183" s="435"/>
      <c r="G183" s="435"/>
      <c r="H183" s="435"/>
      <c r="I183" s="435"/>
      <c r="J183" s="435"/>
      <c r="K183" s="435"/>
      <c r="L183" s="435"/>
      <c r="M183" s="436"/>
    </row>
    <row r="184" spans="2:13" ht="24" customHeight="1" x14ac:dyDescent="0.3">
      <c r="B184" s="16"/>
      <c r="C184" s="433" t="s">
        <v>438</v>
      </c>
      <c r="D184" s="433"/>
      <c r="E184" s="16"/>
      <c r="F184" s="16"/>
      <c r="G184" s="16"/>
      <c r="H184" s="16"/>
      <c r="I184" s="16"/>
      <c r="J184" s="16"/>
    </row>
    <row r="185" spans="2:13" ht="150" customHeight="1" x14ac:dyDescent="0.3">
      <c r="B185" s="112"/>
      <c r="C185" s="434" t="str">
        <f>'Sheet7 (3)'!C25</f>
        <v/>
      </c>
      <c r="D185" s="435"/>
      <c r="E185" s="435"/>
      <c r="F185" s="435"/>
      <c r="G185" s="435"/>
      <c r="H185" s="435"/>
      <c r="I185" s="435"/>
      <c r="J185" s="435"/>
      <c r="K185" s="435"/>
      <c r="L185" s="435"/>
      <c r="M185" s="436"/>
    </row>
    <row r="187" spans="2:13" x14ac:dyDescent="0.3">
      <c r="B187" t="s">
        <v>574</v>
      </c>
      <c r="C187" t="s">
        <v>433</v>
      </c>
    </row>
    <row r="188" spans="2:13" ht="24" customHeight="1" x14ac:dyDescent="0.3">
      <c r="C188" s="433" t="s">
        <v>436</v>
      </c>
      <c r="D188" s="433"/>
    </row>
    <row r="189" spans="2:13" ht="150" customHeight="1" x14ac:dyDescent="0.3">
      <c r="B189" s="16"/>
      <c r="C189" s="434" t="str">
        <f>'Sheet7 (3)'!C9</f>
        <v/>
      </c>
      <c r="D189" s="435"/>
      <c r="E189" s="435"/>
      <c r="F189" s="435"/>
      <c r="G189" s="435"/>
      <c r="H189" s="435"/>
      <c r="I189" s="435"/>
      <c r="J189" s="435"/>
      <c r="K189" s="435"/>
      <c r="L189" s="435"/>
      <c r="M189" s="436"/>
    </row>
    <row r="190" spans="2:13" ht="24" customHeight="1" x14ac:dyDescent="0.3">
      <c r="B190" s="16"/>
      <c r="C190" s="433" t="s">
        <v>437</v>
      </c>
      <c r="D190" s="433"/>
      <c r="E190" s="16"/>
      <c r="F190" s="16"/>
      <c r="G190" s="16"/>
      <c r="H190" s="16"/>
      <c r="I190" s="16"/>
      <c r="J190" s="16"/>
    </row>
    <row r="191" spans="2:13" ht="150" customHeight="1" x14ac:dyDescent="0.3">
      <c r="B191" s="16"/>
      <c r="C191" s="434" t="str">
        <f>'Sheet7 (3)'!C17</f>
        <v/>
      </c>
      <c r="D191" s="435"/>
      <c r="E191" s="435"/>
      <c r="F191" s="435"/>
      <c r="G191" s="435"/>
      <c r="H191" s="435"/>
      <c r="I191" s="435"/>
      <c r="J191" s="435"/>
      <c r="K191" s="435"/>
      <c r="L191" s="435"/>
      <c r="M191" s="436"/>
    </row>
    <row r="192" spans="2:13" ht="24" customHeight="1" x14ac:dyDescent="0.3">
      <c r="B192" s="16"/>
      <c r="C192" s="433" t="s">
        <v>438</v>
      </c>
      <c r="D192" s="433"/>
      <c r="E192" s="16"/>
      <c r="F192" s="16"/>
      <c r="G192" s="16"/>
      <c r="H192" s="16"/>
      <c r="I192" s="16"/>
      <c r="J192" s="16"/>
    </row>
    <row r="193" spans="2:13" ht="150" customHeight="1" x14ac:dyDescent="0.3">
      <c r="B193" s="112"/>
      <c r="C193" s="434" t="str">
        <f>'Sheet7 (3)'!C26</f>
        <v/>
      </c>
      <c r="D193" s="435"/>
      <c r="E193" s="435"/>
      <c r="F193" s="435"/>
      <c r="G193" s="435"/>
      <c r="H193" s="435"/>
      <c r="I193" s="435"/>
      <c r="J193" s="435"/>
      <c r="K193" s="435"/>
      <c r="L193" s="435"/>
      <c r="M193" s="436"/>
    </row>
    <row r="195" spans="2:13" x14ac:dyDescent="0.3">
      <c r="B195">
        <v>3.5</v>
      </c>
      <c r="C195" t="s">
        <v>423</v>
      </c>
    </row>
    <row r="196" spans="2:13" ht="24" customHeight="1" x14ac:dyDescent="0.3">
      <c r="C196" s="433" t="s">
        <v>436</v>
      </c>
      <c r="D196" s="433"/>
    </row>
    <row r="197" spans="2:13" ht="150" customHeight="1" x14ac:dyDescent="0.3">
      <c r="B197" s="16"/>
      <c r="C197" s="434" t="str">
        <f>'Sheet7 (3)'!C10</f>
        <v/>
      </c>
      <c r="D197" s="435"/>
      <c r="E197" s="435"/>
      <c r="F197" s="435"/>
      <c r="G197" s="435"/>
      <c r="H197" s="435"/>
      <c r="I197" s="435"/>
      <c r="J197" s="435"/>
      <c r="K197" s="435"/>
      <c r="L197" s="435"/>
      <c r="M197" s="436"/>
    </row>
    <row r="198" spans="2:13" ht="24" customHeight="1" x14ac:dyDescent="0.3">
      <c r="B198" s="16"/>
      <c r="C198" s="433" t="s">
        <v>437</v>
      </c>
      <c r="D198" s="433"/>
      <c r="E198" s="16"/>
      <c r="F198" s="16"/>
      <c r="G198" s="16"/>
      <c r="H198" s="16"/>
      <c r="I198" s="16"/>
      <c r="J198" s="16"/>
    </row>
    <row r="199" spans="2:13" ht="150" customHeight="1" x14ac:dyDescent="0.3">
      <c r="B199" s="16"/>
      <c r="C199" s="434" t="str">
        <f>'Sheet7 (3)'!C18</f>
        <v/>
      </c>
      <c r="D199" s="435"/>
      <c r="E199" s="435"/>
      <c r="F199" s="435"/>
      <c r="G199" s="435"/>
      <c r="H199" s="435"/>
      <c r="I199" s="435"/>
      <c r="J199" s="435"/>
      <c r="K199" s="435"/>
      <c r="L199" s="435"/>
      <c r="M199" s="436"/>
    </row>
    <row r="200" spans="2:13" ht="24" customHeight="1" x14ac:dyDescent="0.3">
      <c r="B200" s="16"/>
      <c r="C200" s="433" t="s">
        <v>438</v>
      </c>
      <c r="D200" s="433"/>
      <c r="E200" s="16"/>
      <c r="F200" s="16"/>
      <c r="G200" s="16"/>
      <c r="H200" s="16"/>
      <c r="I200" s="16"/>
      <c r="J200" s="16"/>
    </row>
    <row r="201" spans="2:13" ht="150" customHeight="1" x14ac:dyDescent="0.3">
      <c r="B201" s="112"/>
      <c r="C201" s="434" t="str">
        <f>'Sheet7 (3)'!C27</f>
        <v/>
      </c>
      <c r="D201" s="435"/>
      <c r="E201" s="435"/>
      <c r="F201" s="435"/>
      <c r="G201" s="435"/>
      <c r="H201" s="435"/>
      <c r="I201" s="435"/>
      <c r="J201" s="435"/>
      <c r="K201" s="435"/>
      <c r="L201" s="435"/>
      <c r="M201" s="436"/>
    </row>
    <row r="205" spans="2:13" x14ac:dyDescent="0.3">
      <c r="B205" t="s">
        <v>424</v>
      </c>
    </row>
    <row r="207" spans="2:13" x14ac:dyDescent="0.3">
      <c r="B207" t="s">
        <v>575</v>
      </c>
      <c r="C207" t="s">
        <v>56</v>
      </c>
    </row>
    <row r="208" spans="2:13" ht="24" customHeight="1" x14ac:dyDescent="0.3">
      <c r="C208" s="433" t="s">
        <v>436</v>
      </c>
      <c r="D208" s="433"/>
    </row>
    <row r="209" spans="2:13" ht="150" customHeight="1" x14ac:dyDescent="0.3">
      <c r="C209" s="434" t="str">
        <f>'Sheet7 (4)'!C6</f>
        <v/>
      </c>
      <c r="D209" s="435"/>
      <c r="E209" s="435"/>
      <c r="F209" s="435"/>
      <c r="G209" s="435"/>
      <c r="H209" s="435"/>
      <c r="I209" s="435"/>
      <c r="J209" s="435"/>
      <c r="K209" s="435"/>
      <c r="L209" s="435"/>
      <c r="M209" s="436"/>
    </row>
    <row r="210" spans="2:13" ht="24" customHeight="1" x14ac:dyDescent="0.3">
      <c r="B210" s="16"/>
      <c r="C210" s="433" t="s">
        <v>437</v>
      </c>
      <c r="D210" s="433"/>
    </row>
    <row r="211" spans="2:13" ht="150" customHeight="1" x14ac:dyDescent="0.3">
      <c r="C211" s="434" t="str">
        <f>'Sheet7 (4)'!C14</f>
        <v/>
      </c>
      <c r="D211" s="435"/>
      <c r="E211" s="435"/>
      <c r="F211" s="435"/>
      <c r="G211" s="435"/>
      <c r="H211" s="435"/>
      <c r="I211" s="435"/>
      <c r="J211" s="435"/>
      <c r="K211" s="435"/>
      <c r="L211" s="435"/>
      <c r="M211" s="436"/>
    </row>
    <row r="212" spans="2:13" ht="24" customHeight="1" x14ac:dyDescent="0.3">
      <c r="C212" s="433" t="s">
        <v>438</v>
      </c>
      <c r="D212" s="433"/>
    </row>
    <row r="213" spans="2:13" ht="150" customHeight="1" x14ac:dyDescent="0.3">
      <c r="C213" s="434" t="str">
        <f>'Sheet7 (4)'!C23</f>
        <v/>
      </c>
      <c r="D213" s="435"/>
      <c r="E213" s="435"/>
      <c r="F213" s="435"/>
      <c r="G213" s="435"/>
      <c r="H213" s="435"/>
      <c r="I213" s="435"/>
      <c r="J213" s="435"/>
      <c r="K213" s="435"/>
      <c r="L213" s="435"/>
      <c r="M213" s="436"/>
    </row>
    <row r="215" spans="2:13" x14ac:dyDescent="0.3">
      <c r="B215" s="54">
        <v>4.2</v>
      </c>
      <c r="C215" t="s">
        <v>113</v>
      </c>
    </row>
    <row r="216" spans="2:13" ht="24" customHeight="1" x14ac:dyDescent="0.3">
      <c r="C216" s="433" t="s">
        <v>436</v>
      </c>
      <c r="D216" s="433"/>
    </row>
    <row r="217" spans="2:13" ht="150" customHeight="1" x14ac:dyDescent="0.3">
      <c r="C217" s="434" t="str">
        <f>'Sheet7 (4)'!C7</f>
        <v/>
      </c>
      <c r="D217" s="435"/>
      <c r="E217" s="435"/>
      <c r="F217" s="435"/>
      <c r="G217" s="435"/>
      <c r="H217" s="435"/>
      <c r="I217" s="435"/>
      <c r="J217" s="435"/>
      <c r="K217" s="435"/>
      <c r="L217" s="435"/>
      <c r="M217" s="436"/>
    </row>
    <row r="218" spans="2:13" ht="24" customHeight="1" x14ac:dyDescent="0.3">
      <c r="B218" s="16"/>
      <c r="C218" s="433" t="s">
        <v>437</v>
      </c>
      <c r="D218" s="433"/>
    </row>
    <row r="219" spans="2:13" ht="150" customHeight="1" x14ac:dyDescent="0.3">
      <c r="B219" s="16"/>
      <c r="C219" s="434" t="str">
        <f>'Sheet7 (4)'!C15</f>
        <v/>
      </c>
      <c r="D219" s="435"/>
      <c r="E219" s="435"/>
      <c r="F219" s="435"/>
      <c r="G219" s="435"/>
      <c r="H219" s="435"/>
      <c r="I219" s="435"/>
      <c r="J219" s="435"/>
      <c r="K219" s="435"/>
      <c r="L219" s="435"/>
      <c r="M219" s="436"/>
    </row>
    <row r="220" spans="2:13" ht="24" customHeight="1" x14ac:dyDescent="0.3">
      <c r="B220" s="16"/>
      <c r="C220" s="433" t="s">
        <v>438</v>
      </c>
      <c r="D220" s="433"/>
    </row>
    <row r="221" spans="2:13" ht="150" customHeight="1" x14ac:dyDescent="0.3">
      <c r="B221" s="112"/>
      <c r="C221" s="434" t="str">
        <f>'Sheet7 (4)'!C24</f>
        <v/>
      </c>
      <c r="D221" s="435"/>
      <c r="E221" s="435"/>
      <c r="F221" s="435"/>
      <c r="G221" s="435"/>
      <c r="H221" s="435"/>
      <c r="I221" s="435"/>
      <c r="J221" s="435"/>
      <c r="K221" s="435"/>
      <c r="L221" s="435"/>
      <c r="M221" s="436"/>
    </row>
    <row r="222" spans="2:13" ht="13.65" customHeight="1" x14ac:dyDescent="0.3"/>
    <row r="223" spans="2:13" ht="13.65" customHeight="1" x14ac:dyDescent="0.3"/>
    <row r="224" spans="2:13" ht="13.65" customHeight="1" x14ac:dyDescent="0.3"/>
    <row r="225" spans="2:13" ht="13.65" customHeight="1" x14ac:dyDescent="0.3">
      <c r="B225" t="s">
        <v>425</v>
      </c>
    </row>
    <row r="226" spans="2:13" ht="13.65" customHeight="1" x14ac:dyDescent="0.3">
      <c r="E226" s="16"/>
      <c r="F226" s="16"/>
      <c r="G226" s="16"/>
      <c r="H226" s="16"/>
      <c r="I226" s="16"/>
      <c r="J226" s="16"/>
    </row>
    <row r="227" spans="2:13" ht="13.65" customHeight="1" x14ac:dyDescent="0.3">
      <c r="B227" t="s">
        <v>585</v>
      </c>
      <c r="C227" t="s">
        <v>72</v>
      </c>
      <c r="D227" s="16"/>
    </row>
    <row r="228" spans="2:13" ht="24" customHeight="1" x14ac:dyDescent="0.3">
      <c r="C228" s="433" t="s">
        <v>436</v>
      </c>
      <c r="D228" s="433"/>
      <c r="E228" s="16"/>
      <c r="F228" s="16"/>
      <c r="G228" s="16"/>
      <c r="H228" s="16"/>
      <c r="I228" s="16"/>
      <c r="J228" s="16"/>
    </row>
    <row r="229" spans="2:13" ht="150" customHeight="1" x14ac:dyDescent="0.3">
      <c r="B229" s="112"/>
      <c r="C229" s="434" t="str">
        <f>'Sheet7 (5)'!C6</f>
        <v/>
      </c>
      <c r="D229" s="435"/>
      <c r="E229" s="435"/>
      <c r="F229" s="435"/>
      <c r="G229" s="435"/>
      <c r="H229" s="435"/>
      <c r="I229" s="435"/>
      <c r="J229" s="435"/>
      <c r="K229" s="435"/>
      <c r="L229" s="435"/>
      <c r="M229" s="436"/>
    </row>
    <row r="230" spans="2:13" ht="24" customHeight="1" x14ac:dyDescent="0.3">
      <c r="C230" s="433" t="s">
        <v>437</v>
      </c>
      <c r="D230" s="433"/>
    </row>
    <row r="231" spans="2:13" ht="150" customHeight="1" x14ac:dyDescent="0.3">
      <c r="C231" s="434" t="str">
        <f>'Sheet7 (5)'!C14</f>
        <v/>
      </c>
      <c r="D231" s="435"/>
      <c r="E231" s="435"/>
      <c r="F231" s="435"/>
      <c r="G231" s="435"/>
      <c r="H231" s="435"/>
      <c r="I231" s="435"/>
      <c r="J231" s="435"/>
      <c r="K231" s="435"/>
      <c r="L231" s="435"/>
      <c r="M231" s="436"/>
    </row>
    <row r="232" spans="2:13" ht="24" customHeight="1" x14ac:dyDescent="0.3">
      <c r="C232" s="433" t="s">
        <v>438</v>
      </c>
      <c r="D232" s="433"/>
    </row>
    <row r="233" spans="2:13" ht="150" customHeight="1" x14ac:dyDescent="0.3">
      <c r="C233" s="434" t="str">
        <f>'Sheet7 (5)'!C23</f>
        <v/>
      </c>
      <c r="D233" s="435"/>
      <c r="E233" s="435"/>
      <c r="F233" s="435"/>
      <c r="G233" s="435"/>
      <c r="H233" s="435"/>
      <c r="I233" s="435"/>
      <c r="J233" s="435"/>
      <c r="K233" s="435"/>
      <c r="L233" s="435"/>
      <c r="M233" s="436"/>
    </row>
    <row r="234" spans="2:13" ht="13.65" customHeight="1" x14ac:dyDescent="0.3"/>
    <row r="235" spans="2:13" ht="13.65" customHeight="1" x14ac:dyDescent="0.3">
      <c r="B235" s="54">
        <v>5.2</v>
      </c>
      <c r="C235" t="s">
        <v>586</v>
      </c>
    </row>
    <row r="236" spans="2:13" ht="24" customHeight="1" x14ac:dyDescent="0.3">
      <c r="B236" s="16"/>
      <c r="C236" s="433" t="s">
        <v>436</v>
      </c>
      <c r="D236" s="433"/>
    </row>
    <row r="237" spans="2:13" ht="150" customHeight="1" x14ac:dyDescent="0.3">
      <c r="B237" s="16"/>
      <c r="C237" s="434" t="str">
        <f>'Sheet7 (5)'!C7</f>
        <v/>
      </c>
      <c r="D237" s="435"/>
      <c r="E237" s="435"/>
      <c r="F237" s="435"/>
      <c r="G237" s="435"/>
      <c r="H237" s="435"/>
      <c r="I237" s="435"/>
      <c r="J237" s="435"/>
      <c r="K237" s="435"/>
      <c r="L237" s="435"/>
      <c r="M237" s="436"/>
    </row>
    <row r="238" spans="2:13" ht="24" customHeight="1" x14ac:dyDescent="0.3">
      <c r="B238" s="16"/>
      <c r="C238" s="433" t="s">
        <v>437</v>
      </c>
      <c r="D238" s="433"/>
    </row>
    <row r="239" spans="2:13" ht="150" customHeight="1" x14ac:dyDescent="0.3">
      <c r="B239" s="16"/>
      <c r="C239" s="434" t="str">
        <f>'Sheet7 (5)'!C15</f>
        <v/>
      </c>
      <c r="D239" s="435"/>
      <c r="E239" s="435"/>
      <c r="F239" s="435"/>
      <c r="G239" s="435"/>
      <c r="H239" s="435"/>
      <c r="I239" s="435"/>
      <c r="J239" s="435"/>
      <c r="K239" s="435"/>
      <c r="L239" s="435"/>
      <c r="M239" s="436"/>
    </row>
    <row r="240" spans="2:13" ht="24" customHeight="1" x14ac:dyDescent="0.3">
      <c r="B240" s="112"/>
      <c r="C240" s="433" t="s">
        <v>438</v>
      </c>
      <c r="D240" s="433"/>
    </row>
    <row r="241" spans="2:13" ht="150" customHeight="1" x14ac:dyDescent="0.3">
      <c r="C241" s="454" t="str">
        <f>'Sheet7 (5)'!C24</f>
        <v/>
      </c>
      <c r="D241" s="455"/>
      <c r="E241" s="455"/>
      <c r="F241" s="455"/>
      <c r="G241" s="455"/>
      <c r="H241" s="455"/>
      <c r="I241" s="455"/>
      <c r="J241" s="455"/>
      <c r="K241" s="455"/>
      <c r="L241" s="455"/>
      <c r="M241" s="456"/>
    </row>
    <row r="242" spans="2:13" ht="13.35" customHeight="1" x14ac:dyDescent="0.3"/>
    <row r="243" spans="2:13" x14ac:dyDescent="0.3">
      <c r="B243" s="54">
        <v>5.3</v>
      </c>
      <c r="C243" s="54" t="s">
        <v>81</v>
      </c>
    </row>
    <row r="244" spans="2:13" ht="24" customHeight="1" x14ac:dyDescent="0.3">
      <c r="B244" s="16"/>
      <c r="C244" s="433" t="s">
        <v>436</v>
      </c>
      <c r="D244" s="433"/>
    </row>
    <row r="245" spans="2:13" ht="150" customHeight="1" x14ac:dyDescent="0.3">
      <c r="B245" s="16"/>
      <c r="C245" s="434" t="str">
        <f>'Sheet7 (5)'!C8</f>
        <v/>
      </c>
      <c r="D245" s="435"/>
      <c r="E245" s="435"/>
      <c r="F245" s="435"/>
      <c r="G245" s="435"/>
      <c r="H245" s="435"/>
      <c r="I245" s="435"/>
      <c r="J245" s="435"/>
      <c r="K245" s="435"/>
      <c r="L245" s="435"/>
      <c r="M245" s="436"/>
    </row>
    <row r="246" spans="2:13" ht="24" customHeight="1" x14ac:dyDescent="0.3">
      <c r="B246" s="16"/>
      <c r="C246" s="433" t="s">
        <v>437</v>
      </c>
      <c r="D246" s="433"/>
    </row>
    <row r="247" spans="2:13" ht="150" customHeight="1" x14ac:dyDescent="0.3">
      <c r="B247" s="16"/>
      <c r="C247" s="434" t="str">
        <f>'Sheet7 (5)'!C16</f>
        <v/>
      </c>
      <c r="D247" s="435"/>
      <c r="E247" s="435"/>
      <c r="F247" s="435"/>
      <c r="G247" s="435"/>
      <c r="H247" s="435"/>
      <c r="I247" s="435"/>
      <c r="J247" s="435"/>
      <c r="K247" s="435"/>
      <c r="L247" s="435"/>
      <c r="M247" s="436"/>
    </row>
    <row r="248" spans="2:13" ht="24" customHeight="1" x14ac:dyDescent="0.3">
      <c r="B248" s="112"/>
      <c r="C248" s="433" t="s">
        <v>438</v>
      </c>
      <c r="D248" s="433"/>
    </row>
    <row r="249" spans="2:13" ht="150" customHeight="1" x14ac:dyDescent="0.3">
      <c r="C249" s="434" t="str">
        <f>'Sheet7 (5)'!C25</f>
        <v/>
      </c>
      <c r="D249" s="435"/>
      <c r="E249" s="435"/>
      <c r="F249" s="435"/>
      <c r="G249" s="435"/>
      <c r="H249" s="435"/>
      <c r="I249" s="435"/>
      <c r="J249" s="435"/>
      <c r="K249" s="435"/>
      <c r="L249" s="435"/>
      <c r="M249" s="436"/>
    </row>
    <row r="250" spans="2:13" ht="13.65" customHeight="1" x14ac:dyDescent="0.3"/>
    <row r="251" spans="2:13" ht="13.65" customHeight="1" x14ac:dyDescent="0.3"/>
    <row r="252" spans="2:13" ht="13.65" customHeight="1" x14ac:dyDescent="0.3">
      <c r="B252" s="16"/>
    </row>
    <row r="253" spans="2:13" ht="13.65" customHeight="1" x14ac:dyDescent="0.3">
      <c r="B253" t="s">
        <v>426</v>
      </c>
      <c r="E253" s="16"/>
      <c r="F253" s="16"/>
      <c r="G253" s="16"/>
      <c r="H253" s="16"/>
      <c r="I253" s="16"/>
      <c r="J253" s="16"/>
    </row>
    <row r="254" spans="2:13" ht="13.65" customHeight="1" x14ac:dyDescent="0.3">
      <c r="B254" s="16"/>
    </row>
    <row r="255" spans="2:13" ht="13.65" customHeight="1" x14ac:dyDescent="0.3">
      <c r="B255" t="s">
        <v>576</v>
      </c>
      <c r="C255" s="54" t="s">
        <v>434</v>
      </c>
      <c r="D255" s="16"/>
      <c r="E255" s="16"/>
      <c r="F255" s="16"/>
      <c r="G255" s="16"/>
      <c r="H255" s="16"/>
      <c r="I255" s="16"/>
      <c r="J255" s="16"/>
    </row>
    <row r="256" spans="2:13" ht="24" customHeight="1" x14ac:dyDescent="0.3">
      <c r="B256" s="112"/>
      <c r="C256" s="433" t="s">
        <v>436</v>
      </c>
      <c r="D256" s="433"/>
    </row>
    <row r="257" spans="2:13" ht="150" customHeight="1" x14ac:dyDescent="0.3">
      <c r="C257" s="434" t="str">
        <f>'Sheet7 (6)'!C6</f>
        <v/>
      </c>
      <c r="D257" s="435"/>
      <c r="E257" s="435"/>
      <c r="F257" s="435"/>
      <c r="G257" s="435"/>
      <c r="H257" s="435"/>
      <c r="I257" s="435"/>
      <c r="J257" s="435"/>
      <c r="K257" s="435"/>
      <c r="L257" s="435"/>
      <c r="M257" s="436"/>
    </row>
    <row r="258" spans="2:13" ht="24" customHeight="1" x14ac:dyDescent="0.3">
      <c r="C258" s="433" t="s">
        <v>437</v>
      </c>
      <c r="D258" s="433"/>
    </row>
    <row r="259" spans="2:13" ht="150" customHeight="1" x14ac:dyDescent="0.3">
      <c r="C259" s="434" t="str">
        <f>'Sheet7 (6)'!C14</f>
        <v/>
      </c>
      <c r="D259" s="435"/>
      <c r="E259" s="435"/>
      <c r="F259" s="435"/>
      <c r="G259" s="435"/>
      <c r="H259" s="435"/>
      <c r="I259" s="435"/>
      <c r="J259" s="435"/>
      <c r="K259" s="435"/>
      <c r="L259" s="435"/>
      <c r="M259" s="436"/>
    </row>
    <row r="260" spans="2:13" ht="24" customHeight="1" x14ac:dyDescent="0.3">
      <c r="C260" s="433" t="s">
        <v>438</v>
      </c>
      <c r="D260" s="433"/>
    </row>
    <row r="261" spans="2:13" ht="150" customHeight="1" x14ac:dyDescent="0.3">
      <c r="C261" s="434" t="str">
        <f>'Sheet7 (6)'!C23</f>
        <v/>
      </c>
      <c r="D261" s="435"/>
      <c r="E261" s="435"/>
      <c r="F261" s="435"/>
      <c r="G261" s="435"/>
      <c r="H261" s="435"/>
      <c r="I261" s="435"/>
      <c r="J261" s="435"/>
      <c r="K261" s="435"/>
      <c r="L261" s="435"/>
      <c r="M261" s="436"/>
    </row>
    <row r="262" spans="2:13" ht="13.65" customHeight="1" x14ac:dyDescent="0.3"/>
    <row r="263" spans="2:13" ht="13.65" customHeight="1" x14ac:dyDescent="0.3">
      <c r="B263" t="s">
        <v>577</v>
      </c>
      <c r="C263" t="s">
        <v>435</v>
      </c>
    </row>
    <row r="264" spans="2:13" ht="24" customHeight="1" x14ac:dyDescent="0.3">
      <c r="C264" s="433" t="s">
        <v>436</v>
      </c>
      <c r="D264" s="433"/>
    </row>
    <row r="265" spans="2:13" ht="150" customHeight="1" x14ac:dyDescent="0.3">
      <c r="B265" s="16"/>
      <c r="C265" s="434" t="str">
        <f>'Sheet7 (6)'!C7</f>
        <v/>
      </c>
      <c r="D265" s="435"/>
      <c r="E265" s="435"/>
      <c r="F265" s="435"/>
      <c r="G265" s="435"/>
      <c r="H265" s="435"/>
      <c r="I265" s="435"/>
      <c r="J265" s="435"/>
      <c r="K265" s="435"/>
      <c r="L265" s="435"/>
      <c r="M265" s="436"/>
    </row>
    <row r="266" spans="2:13" ht="24" customHeight="1" x14ac:dyDescent="0.3">
      <c r="B266" s="16"/>
      <c r="C266" s="433" t="s">
        <v>437</v>
      </c>
      <c r="D266" s="433"/>
      <c r="E266" s="16"/>
      <c r="F266" s="16"/>
      <c r="G266" s="16"/>
      <c r="H266" s="16"/>
      <c r="I266" s="16"/>
      <c r="J266" s="16"/>
    </row>
    <row r="267" spans="2:13" ht="150" customHeight="1" x14ac:dyDescent="0.3">
      <c r="B267" s="16"/>
      <c r="C267" s="434" t="str">
        <f>'Sheet7 (6)'!C15</f>
        <v/>
      </c>
      <c r="D267" s="435"/>
      <c r="E267" s="435"/>
      <c r="F267" s="435"/>
      <c r="G267" s="435"/>
      <c r="H267" s="435"/>
      <c r="I267" s="435"/>
      <c r="J267" s="435"/>
      <c r="K267" s="435"/>
      <c r="L267" s="435"/>
      <c r="M267" s="436"/>
    </row>
    <row r="268" spans="2:13" ht="24" customHeight="1" x14ac:dyDescent="0.3">
      <c r="B268" s="16"/>
      <c r="C268" s="433" t="s">
        <v>438</v>
      </c>
      <c r="D268" s="433"/>
      <c r="E268" s="16"/>
      <c r="F268" s="16"/>
      <c r="G268" s="16"/>
      <c r="H268" s="16"/>
      <c r="I268" s="16"/>
      <c r="J268" s="16"/>
    </row>
    <row r="269" spans="2:13" ht="150" customHeight="1" x14ac:dyDescent="0.3">
      <c r="B269" s="112"/>
      <c r="C269" s="434" t="str">
        <f>'Sheet7 (6)'!C24</f>
        <v/>
      </c>
      <c r="D269" s="435"/>
      <c r="E269" s="435"/>
      <c r="F269" s="435"/>
      <c r="G269" s="435"/>
      <c r="H269" s="435"/>
      <c r="I269" s="435"/>
      <c r="J269" s="435"/>
      <c r="K269" s="435"/>
      <c r="L269" s="435"/>
      <c r="M269" s="436"/>
    </row>
    <row r="270" spans="2:13" ht="13.65" customHeight="1" x14ac:dyDescent="0.3"/>
    <row r="271" spans="2:13" ht="13.65" customHeight="1" x14ac:dyDescent="0.3">
      <c r="B271" s="54" t="s">
        <v>578</v>
      </c>
      <c r="C271" t="s">
        <v>94</v>
      </c>
    </row>
    <row r="272" spans="2:13" ht="24" customHeight="1" x14ac:dyDescent="0.3">
      <c r="C272" s="433" t="s">
        <v>436</v>
      </c>
      <c r="D272" s="433"/>
    </row>
    <row r="273" spans="2:13" ht="150" customHeight="1" x14ac:dyDescent="0.3">
      <c r="B273" s="16"/>
      <c r="C273" s="434" t="str">
        <f>'Sheet7 (6)'!C8</f>
        <v/>
      </c>
      <c r="D273" s="435"/>
      <c r="E273" s="435"/>
      <c r="F273" s="435"/>
      <c r="G273" s="435"/>
      <c r="H273" s="435"/>
      <c r="I273" s="435"/>
      <c r="J273" s="435"/>
      <c r="K273" s="435"/>
      <c r="L273" s="435"/>
      <c r="M273" s="436"/>
    </row>
    <row r="274" spans="2:13" ht="24" customHeight="1" x14ac:dyDescent="0.3">
      <c r="B274" s="16"/>
      <c r="C274" s="433" t="s">
        <v>437</v>
      </c>
      <c r="D274" s="433"/>
      <c r="E274" s="16"/>
      <c r="F274" s="16"/>
      <c r="G274" s="16"/>
      <c r="H274" s="16"/>
      <c r="I274" s="16"/>
      <c r="J274" s="16"/>
    </row>
    <row r="275" spans="2:13" ht="150" customHeight="1" x14ac:dyDescent="0.3">
      <c r="B275" s="16"/>
      <c r="C275" s="434" t="str">
        <f>'Sheet7 (6)'!C16</f>
        <v/>
      </c>
      <c r="D275" s="435"/>
      <c r="E275" s="435"/>
      <c r="F275" s="435"/>
      <c r="G275" s="435"/>
      <c r="H275" s="435"/>
      <c r="I275" s="435"/>
      <c r="J275" s="435"/>
      <c r="K275" s="435"/>
      <c r="L275" s="435"/>
      <c r="M275" s="436"/>
    </row>
    <row r="276" spans="2:13" ht="24" customHeight="1" x14ac:dyDescent="0.3">
      <c r="B276" s="16"/>
      <c r="C276" s="433" t="s">
        <v>438</v>
      </c>
      <c r="D276" s="433"/>
      <c r="E276" s="16"/>
      <c r="F276" s="16"/>
      <c r="G276" s="16"/>
      <c r="H276" s="16"/>
      <c r="I276" s="16"/>
      <c r="J276" s="16"/>
    </row>
    <row r="277" spans="2:13" ht="150" customHeight="1" x14ac:dyDescent="0.3">
      <c r="B277" s="112"/>
      <c r="C277" s="434" t="str">
        <f>'Sheet7 (6)'!C25</f>
        <v/>
      </c>
      <c r="D277" s="435"/>
      <c r="E277" s="435"/>
      <c r="F277" s="435"/>
      <c r="G277" s="435"/>
      <c r="H277" s="435"/>
      <c r="I277" s="435"/>
      <c r="J277" s="435"/>
      <c r="K277" s="435"/>
      <c r="L277" s="435"/>
      <c r="M277" s="436"/>
    </row>
    <row r="278" spans="2:13" ht="13.65" customHeight="1" x14ac:dyDescent="0.3"/>
    <row r="279" spans="2:13" ht="13.65" customHeight="1" x14ac:dyDescent="0.3">
      <c r="B279" s="54">
        <v>6.4</v>
      </c>
      <c r="C279" t="s">
        <v>98</v>
      </c>
    </row>
    <row r="280" spans="2:13" ht="24" customHeight="1" x14ac:dyDescent="0.3">
      <c r="C280" s="433" t="s">
        <v>436</v>
      </c>
      <c r="D280" s="433"/>
    </row>
    <row r="281" spans="2:13" ht="150" customHeight="1" x14ac:dyDescent="0.3">
      <c r="B281" s="16"/>
      <c r="C281" s="434" t="str">
        <f>'Sheet7 (6)'!C9</f>
        <v/>
      </c>
      <c r="D281" s="435"/>
      <c r="E281" s="435"/>
      <c r="F281" s="435"/>
      <c r="G281" s="435"/>
      <c r="H281" s="435"/>
      <c r="I281" s="435"/>
      <c r="J281" s="435"/>
      <c r="K281" s="435"/>
      <c r="L281" s="435"/>
      <c r="M281" s="436"/>
    </row>
    <row r="282" spans="2:13" ht="24" customHeight="1" x14ac:dyDescent="0.3">
      <c r="B282" s="16"/>
      <c r="C282" s="433" t="s">
        <v>437</v>
      </c>
      <c r="D282" s="433"/>
      <c r="E282" s="16"/>
      <c r="F282" s="16"/>
      <c r="G282" s="16"/>
      <c r="H282" s="16"/>
      <c r="I282" s="16"/>
      <c r="J282" s="16"/>
    </row>
    <row r="283" spans="2:13" ht="150" customHeight="1" x14ac:dyDescent="0.3">
      <c r="B283" s="16"/>
      <c r="C283" s="434" t="str">
        <f>'Sheet7 (6)'!C17</f>
        <v/>
      </c>
      <c r="D283" s="435"/>
      <c r="E283" s="435"/>
      <c r="F283" s="435"/>
      <c r="G283" s="435"/>
      <c r="H283" s="435"/>
      <c r="I283" s="435"/>
      <c r="J283" s="435"/>
      <c r="K283" s="435"/>
      <c r="L283" s="435"/>
      <c r="M283" s="436"/>
    </row>
    <row r="284" spans="2:13" ht="24" customHeight="1" x14ac:dyDescent="0.3">
      <c r="B284" s="16"/>
      <c r="C284" s="433" t="s">
        <v>438</v>
      </c>
      <c r="D284" s="433"/>
      <c r="E284" s="16"/>
      <c r="F284" s="16"/>
      <c r="G284" s="16"/>
      <c r="H284" s="16"/>
      <c r="I284" s="16"/>
      <c r="J284" s="16"/>
    </row>
    <row r="285" spans="2:13" ht="150" customHeight="1" x14ac:dyDescent="0.3">
      <c r="B285" s="112"/>
      <c r="C285" s="434" t="str">
        <f>'Sheet7 (6)'!C26</f>
        <v/>
      </c>
      <c r="D285" s="435"/>
      <c r="E285" s="435"/>
      <c r="F285" s="435"/>
      <c r="G285" s="435"/>
      <c r="H285" s="435"/>
      <c r="I285" s="435"/>
      <c r="J285" s="435"/>
      <c r="K285" s="435"/>
      <c r="L285" s="435"/>
      <c r="M285" s="436"/>
    </row>
    <row r="286" spans="2:13" ht="13.65" customHeight="1" x14ac:dyDescent="0.3"/>
    <row r="287" spans="2:13" ht="13.65" customHeight="1" x14ac:dyDescent="0.3"/>
    <row r="288" spans="2:13" ht="13.65" customHeight="1" x14ac:dyDescent="0.3"/>
    <row r="289" spans="2:13" ht="13.65" customHeight="1" x14ac:dyDescent="0.3"/>
    <row r="290" spans="2:13" ht="13.65" customHeight="1" x14ac:dyDescent="0.3">
      <c r="B290" t="s">
        <v>427</v>
      </c>
    </row>
    <row r="291" spans="2:13" ht="13.65" customHeight="1" x14ac:dyDescent="0.3"/>
    <row r="292" spans="2:13" ht="13.65" customHeight="1" x14ac:dyDescent="0.3">
      <c r="B292" t="s">
        <v>579</v>
      </c>
      <c r="C292" t="s">
        <v>103</v>
      </c>
    </row>
    <row r="293" spans="2:13" ht="24" customHeight="1" x14ac:dyDescent="0.3">
      <c r="C293" s="433" t="s">
        <v>436</v>
      </c>
      <c r="D293" s="433"/>
    </row>
    <row r="294" spans="2:13" ht="150" customHeight="1" x14ac:dyDescent="0.3">
      <c r="B294" s="16"/>
      <c r="C294" s="434" t="str">
        <f>'Sheet7 (7)'!C6</f>
        <v/>
      </c>
      <c r="D294" s="435"/>
      <c r="E294" s="435"/>
      <c r="F294" s="435"/>
      <c r="G294" s="435"/>
      <c r="H294" s="435"/>
      <c r="I294" s="435"/>
      <c r="J294" s="435"/>
      <c r="K294" s="435"/>
      <c r="L294" s="435"/>
      <c r="M294" s="436"/>
    </row>
    <row r="295" spans="2:13" ht="24" customHeight="1" x14ac:dyDescent="0.3">
      <c r="B295" s="16"/>
      <c r="C295" s="433" t="s">
        <v>437</v>
      </c>
      <c r="D295" s="433"/>
      <c r="E295" s="16"/>
      <c r="F295" s="16"/>
      <c r="G295" s="16"/>
      <c r="H295" s="16"/>
      <c r="I295" s="16"/>
      <c r="J295" s="16"/>
    </row>
    <row r="296" spans="2:13" ht="150" customHeight="1" x14ac:dyDescent="0.3">
      <c r="B296" s="16"/>
      <c r="C296" s="434" t="str">
        <f>'Sheet7 (7)'!C14</f>
        <v/>
      </c>
      <c r="D296" s="435"/>
      <c r="E296" s="435"/>
      <c r="F296" s="435"/>
      <c r="G296" s="435"/>
      <c r="H296" s="435"/>
      <c r="I296" s="435"/>
      <c r="J296" s="435"/>
      <c r="K296" s="435"/>
      <c r="L296" s="435"/>
      <c r="M296" s="436"/>
    </row>
    <row r="297" spans="2:13" ht="24" customHeight="1" x14ac:dyDescent="0.3">
      <c r="B297" s="16"/>
      <c r="C297" s="433" t="s">
        <v>438</v>
      </c>
      <c r="D297" s="433"/>
      <c r="E297" s="16"/>
      <c r="F297" s="16"/>
      <c r="G297" s="16"/>
      <c r="H297" s="16"/>
      <c r="I297" s="16"/>
      <c r="J297" s="16"/>
    </row>
    <row r="298" spans="2:13" ht="150" customHeight="1" x14ac:dyDescent="0.3">
      <c r="B298" s="112"/>
      <c r="C298" s="434" t="str">
        <f>'Sheet7 (7)'!C23</f>
        <v/>
      </c>
      <c r="D298" s="435"/>
      <c r="E298" s="435"/>
      <c r="F298" s="435"/>
      <c r="G298" s="435"/>
      <c r="H298" s="435"/>
      <c r="I298" s="435"/>
      <c r="J298" s="435"/>
      <c r="K298" s="435"/>
      <c r="L298" s="435"/>
      <c r="M298" s="436"/>
    </row>
    <row r="299" spans="2:13" ht="13.65" customHeight="1" x14ac:dyDescent="0.3"/>
    <row r="300" spans="2:13" ht="13.65" customHeight="1" x14ac:dyDescent="0.3">
      <c r="B300" t="s">
        <v>642</v>
      </c>
    </row>
    <row r="301" spans="2:13" ht="13.65" customHeight="1" thickBot="1" x14ac:dyDescent="0.35"/>
    <row r="302" spans="2:13" ht="350.1" customHeight="1" thickBot="1" x14ac:dyDescent="0.35">
      <c r="B302" s="443" t="str">
        <f>'Sheet7 (7)'!C33</f>
        <v/>
      </c>
      <c r="C302" s="444"/>
      <c r="D302" s="444"/>
      <c r="E302" s="444"/>
      <c r="F302" s="444"/>
      <c r="G302" s="444"/>
      <c r="H302" s="444"/>
      <c r="I302" s="444"/>
      <c r="J302" s="444"/>
      <c r="K302" s="444"/>
      <c r="L302" s="444"/>
      <c r="M302" s="445"/>
    </row>
    <row r="303" spans="2:13" ht="13.65" customHeight="1" x14ac:dyDescent="0.3"/>
    <row r="304" spans="2:13" ht="13.65" customHeight="1" x14ac:dyDescent="0.3"/>
    <row r="305" spans="2:13" ht="13.65" customHeight="1" x14ac:dyDescent="0.3">
      <c r="B305" t="s">
        <v>428</v>
      </c>
    </row>
    <row r="306" spans="2:13" ht="13.65" customHeight="1" x14ac:dyDescent="0.3">
      <c r="B306" s="1"/>
      <c r="C306" s="1"/>
      <c r="D306" s="1"/>
      <c r="E306" s="1"/>
      <c r="F306" s="1"/>
      <c r="G306" s="1"/>
      <c r="H306" s="1"/>
      <c r="I306" s="1"/>
      <c r="J306" s="1"/>
      <c r="K306" s="1"/>
      <c r="L306" s="1"/>
      <c r="M306" s="1"/>
    </row>
    <row r="307" spans="2:13" ht="24.6" customHeight="1" x14ac:dyDescent="0.3">
      <c r="B307" s="437" t="e">
        <f>Sheet4!G36</f>
        <v>#N/A</v>
      </c>
      <c r="C307" s="438"/>
      <c r="D307" s="438"/>
      <c r="E307" s="438"/>
      <c r="F307" s="438"/>
      <c r="G307" s="438"/>
      <c r="H307" s="438"/>
      <c r="I307" s="438"/>
      <c r="J307" s="438"/>
      <c r="K307" s="438"/>
      <c r="L307" s="438"/>
      <c r="M307" s="439"/>
    </row>
    <row r="308" spans="2:13" ht="24.6" customHeight="1" x14ac:dyDescent="0.3">
      <c r="B308" s="446"/>
      <c r="C308" s="447"/>
      <c r="D308" s="447"/>
      <c r="E308" s="447"/>
      <c r="F308" s="447"/>
      <c r="G308" s="447"/>
      <c r="H308" s="447"/>
      <c r="I308" s="447"/>
      <c r="J308" s="447"/>
      <c r="K308" s="447"/>
      <c r="L308" s="447"/>
      <c r="M308" s="448"/>
    </row>
    <row r="309" spans="2:13" ht="13.65" customHeight="1" x14ac:dyDescent="0.3">
      <c r="B309" s="115"/>
      <c r="C309" s="115"/>
      <c r="D309" s="115"/>
      <c r="E309" s="115"/>
      <c r="F309" s="115"/>
      <c r="G309" s="115"/>
      <c r="H309" s="115"/>
      <c r="I309" s="115"/>
      <c r="J309" s="115"/>
      <c r="K309" s="115"/>
      <c r="L309" s="115"/>
      <c r="M309" s="115"/>
    </row>
    <row r="310" spans="2:13" ht="24.6" customHeight="1" x14ac:dyDescent="0.3">
      <c r="B310" s="437" t="e">
        <f>Sheet4!G39</f>
        <v>#N/A</v>
      </c>
      <c r="C310" s="438"/>
      <c r="D310" s="438"/>
      <c r="E310" s="438"/>
      <c r="F310" s="438"/>
      <c r="G310" s="438"/>
      <c r="H310" s="438"/>
      <c r="I310" s="438"/>
      <c r="J310" s="438"/>
      <c r="K310" s="438"/>
      <c r="L310" s="438"/>
      <c r="M310" s="439"/>
    </row>
    <row r="311" spans="2:13" ht="24.6" customHeight="1" x14ac:dyDescent="0.3">
      <c r="B311" s="440"/>
      <c r="C311" s="441"/>
      <c r="D311" s="441"/>
      <c r="E311" s="441"/>
      <c r="F311" s="441"/>
      <c r="G311" s="441"/>
      <c r="H311" s="441"/>
      <c r="I311" s="441"/>
      <c r="J311" s="441"/>
      <c r="K311" s="441"/>
      <c r="L311" s="441"/>
      <c r="M311" s="442"/>
    </row>
    <row r="312" spans="2:13" ht="24.6" customHeight="1" x14ac:dyDescent="0.3">
      <c r="B312" s="446"/>
      <c r="C312" s="447"/>
      <c r="D312" s="447"/>
      <c r="E312" s="447"/>
      <c r="F312" s="447"/>
      <c r="G312" s="447"/>
      <c r="H312" s="447"/>
      <c r="I312" s="447"/>
      <c r="J312" s="447"/>
      <c r="K312" s="447"/>
      <c r="L312" s="447"/>
      <c r="M312" s="448"/>
    </row>
    <row r="313" spans="2:13" ht="13.65" customHeight="1" x14ac:dyDescent="0.3"/>
    <row r="314" spans="2:13" ht="13.65" customHeight="1" x14ac:dyDescent="0.3"/>
    <row r="315" spans="2:13" ht="13.65" customHeight="1" x14ac:dyDescent="0.3"/>
    <row r="316" spans="2:13" ht="13.65" customHeight="1" x14ac:dyDescent="0.3"/>
    <row r="317" spans="2:13" ht="13.65" customHeight="1" x14ac:dyDescent="0.3"/>
    <row r="318" spans="2:13" ht="13.65" customHeight="1" x14ac:dyDescent="0.3"/>
    <row r="319" spans="2:13" ht="13.65" customHeight="1" x14ac:dyDescent="0.3"/>
    <row r="320" spans="2:13" ht="13.65" customHeight="1" x14ac:dyDescent="0.3"/>
    <row r="321" spans="2:13" ht="13.65" customHeight="1" x14ac:dyDescent="0.3"/>
    <row r="322" spans="2:13" ht="13.65" customHeight="1" x14ac:dyDescent="0.3"/>
    <row r="323" spans="2:13" ht="13.65" customHeight="1" x14ac:dyDescent="0.3"/>
    <row r="324" spans="2:13" ht="13.65" customHeight="1" x14ac:dyDescent="0.3"/>
    <row r="325" spans="2:13" ht="13.65" customHeight="1" x14ac:dyDescent="0.3"/>
    <row r="326" spans="2:13" ht="13.65" customHeight="1" x14ac:dyDescent="0.3"/>
    <row r="327" spans="2:13" ht="13.65" customHeight="1" x14ac:dyDescent="0.3"/>
    <row r="328" spans="2:13" ht="13.65" customHeight="1" x14ac:dyDescent="0.3"/>
    <row r="329" spans="2:13" ht="13.65" customHeight="1" x14ac:dyDescent="0.3"/>
    <row r="330" spans="2:13" ht="13.65" customHeight="1" x14ac:dyDescent="0.3"/>
    <row r="331" spans="2:13" ht="13.65" customHeight="1" x14ac:dyDescent="0.3"/>
    <row r="335" spans="2:13" x14ac:dyDescent="0.3">
      <c r="B335" s="116"/>
      <c r="C335" s="116"/>
      <c r="D335" s="116"/>
      <c r="E335" s="116"/>
      <c r="F335" s="116"/>
      <c r="G335" s="116"/>
      <c r="H335" s="116"/>
      <c r="I335" s="116"/>
      <c r="J335" s="116"/>
      <c r="K335" s="116"/>
      <c r="L335" s="116"/>
      <c r="M335" s="116"/>
    </row>
    <row r="336" spans="2:13" x14ac:dyDescent="0.3">
      <c r="B336" s="116"/>
      <c r="C336" s="116"/>
      <c r="D336" s="116"/>
      <c r="E336" s="116"/>
      <c r="F336" s="116"/>
      <c r="G336" s="116"/>
      <c r="H336" s="116"/>
      <c r="I336" s="116"/>
      <c r="J336" s="116"/>
      <c r="K336" s="116"/>
      <c r="L336" s="116"/>
      <c r="M336" s="116"/>
    </row>
    <row r="337" spans="2:13" x14ac:dyDescent="0.3">
      <c r="B337" s="116"/>
      <c r="C337" s="116"/>
      <c r="D337" s="116"/>
      <c r="E337" s="116"/>
      <c r="F337" s="116"/>
      <c r="G337" s="116"/>
      <c r="H337" s="116"/>
      <c r="I337" s="116"/>
      <c r="J337" s="116"/>
      <c r="K337" s="116"/>
      <c r="L337" s="116"/>
      <c r="M337" s="116"/>
    </row>
    <row r="338" spans="2:13" x14ac:dyDescent="0.3">
      <c r="B338" s="116"/>
      <c r="C338" s="116"/>
      <c r="D338" s="116"/>
      <c r="E338" s="116"/>
      <c r="F338" s="116"/>
      <c r="G338" s="116"/>
      <c r="H338" s="116"/>
      <c r="I338" s="116"/>
      <c r="J338" s="116"/>
      <c r="K338" s="116"/>
      <c r="L338" s="116"/>
      <c r="M338" s="116"/>
    </row>
    <row r="339" spans="2:13" x14ac:dyDescent="0.3">
      <c r="B339" s="116"/>
      <c r="C339" s="116"/>
      <c r="D339" s="116"/>
      <c r="E339" s="116"/>
      <c r="F339" s="116"/>
      <c r="G339" s="116"/>
      <c r="H339" s="116"/>
      <c r="I339" s="116"/>
      <c r="J339" s="116"/>
      <c r="K339" s="116"/>
      <c r="L339" s="116"/>
      <c r="M339" s="116"/>
    </row>
    <row r="340" spans="2:13" x14ac:dyDescent="0.3">
      <c r="B340" s="116"/>
      <c r="C340" s="116"/>
      <c r="D340" s="116"/>
      <c r="E340" s="116"/>
      <c r="F340" s="116"/>
      <c r="G340" s="116"/>
      <c r="H340" s="116"/>
      <c r="I340" s="116"/>
      <c r="J340" s="116"/>
      <c r="K340" s="116"/>
      <c r="L340" s="116"/>
      <c r="M340" s="116"/>
    </row>
  </sheetData>
  <sheetProtection algorithmName="SHA-512" hashValue="uxv5u1isoJPa0vhpGlUj7MuirsoqQCxTAIhlUu/U6pDlQRUMfumLpfxgfmIfo93cHxRVZ9zzaFu6AjTNNPoj4Q==" saltValue="YhUHfM1PinR+iMuIamy+hg==" spinCount="100000" sheet="1" selectLockedCells="1" selectUnlockedCells="1"/>
  <mergeCells count="166">
    <mergeCell ref="C201:M201"/>
    <mergeCell ref="C208:D208"/>
    <mergeCell ref="C212:D212"/>
    <mergeCell ref="J92:K92"/>
    <mergeCell ref="L92:M92"/>
    <mergeCell ref="C36:M37"/>
    <mergeCell ref="E97:M97"/>
    <mergeCell ref="B99:D99"/>
    <mergeCell ref="E99:M99"/>
    <mergeCell ref="C151:D151"/>
    <mergeCell ref="C155:D155"/>
    <mergeCell ref="C156:M156"/>
    <mergeCell ref="C164:D164"/>
    <mergeCell ref="C165:M165"/>
    <mergeCell ref="C166:D166"/>
    <mergeCell ref="C167:M167"/>
    <mergeCell ref="C110:D110"/>
    <mergeCell ref="C111:M111"/>
    <mergeCell ref="C112:D112"/>
    <mergeCell ref="C126:D126"/>
    <mergeCell ref="C127:M127"/>
    <mergeCell ref="C128:D128"/>
    <mergeCell ref="C129:M129"/>
    <mergeCell ref="C135:D135"/>
    <mergeCell ref="B302:M302"/>
    <mergeCell ref="F93:G93"/>
    <mergeCell ref="H93:I93"/>
    <mergeCell ref="J93:K93"/>
    <mergeCell ref="L93:M93"/>
    <mergeCell ref="F94:G94"/>
    <mergeCell ref="H94:I94"/>
    <mergeCell ref="J94:K94"/>
    <mergeCell ref="L94:M94"/>
    <mergeCell ref="F95:M95"/>
    <mergeCell ref="C209:M209"/>
    <mergeCell ref="C210:D210"/>
    <mergeCell ref="C211:M211"/>
    <mergeCell ref="C229:M229"/>
    <mergeCell ref="C230:D230"/>
    <mergeCell ref="C231:M231"/>
    <mergeCell ref="C245:M245"/>
    <mergeCell ref="C200:D200"/>
    <mergeCell ref="C213:M213"/>
    <mergeCell ref="C216:D216"/>
    <mergeCell ref="C217:M217"/>
    <mergeCell ref="C218:D218"/>
    <mergeCell ref="C219:M219"/>
    <mergeCell ref="C220:D220"/>
    <mergeCell ref="B310:M312"/>
    <mergeCell ref="C246:D246"/>
    <mergeCell ref="C247:M247"/>
    <mergeCell ref="C265:M265"/>
    <mergeCell ref="C266:D266"/>
    <mergeCell ref="C267:M267"/>
    <mergeCell ref="C281:M281"/>
    <mergeCell ref="C282:D282"/>
    <mergeCell ref="C283:M283"/>
    <mergeCell ref="B307:M308"/>
    <mergeCell ref="C257:M257"/>
    <mergeCell ref="C258:D258"/>
    <mergeCell ref="C259:M259"/>
    <mergeCell ref="C260:D260"/>
    <mergeCell ref="C261:M261"/>
    <mergeCell ref="C264:D264"/>
    <mergeCell ref="C284:D284"/>
    <mergeCell ref="C285:M285"/>
    <mergeCell ref="C293:D293"/>
    <mergeCell ref="C294:M294"/>
    <mergeCell ref="C295:D295"/>
    <mergeCell ref="C296:M296"/>
    <mergeCell ref="C297:D297"/>
    <mergeCell ref="C298:M298"/>
    <mergeCell ref="C221:M221"/>
    <mergeCell ref="C228:D228"/>
    <mergeCell ref="C232:D232"/>
    <mergeCell ref="C233:M233"/>
    <mergeCell ref="C236:D236"/>
    <mergeCell ref="C237:M237"/>
    <mergeCell ref="C238:D238"/>
    <mergeCell ref="C137:D137"/>
    <mergeCell ref="C138:M138"/>
    <mergeCell ref="C152:M152"/>
    <mergeCell ref="C153:D153"/>
    <mergeCell ref="C154:M154"/>
    <mergeCell ref="C173:M173"/>
    <mergeCell ref="C174:D174"/>
    <mergeCell ref="C175:M175"/>
    <mergeCell ref="C189:M189"/>
    <mergeCell ref="C139:D139"/>
    <mergeCell ref="C140:M140"/>
    <mergeCell ref="C143:D143"/>
    <mergeCell ref="C144:M144"/>
    <mergeCell ref="C145:D145"/>
    <mergeCell ref="C146:M146"/>
    <mergeCell ref="C147:D147"/>
    <mergeCell ref="C148:M148"/>
    <mergeCell ref="C136:M136"/>
    <mergeCell ref="C113:M113"/>
    <mergeCell ref="C116:D116"/>
    <mergeCell ref="C117:M117"/>
    <mergeCell ref="C118:D118"/>
    <mergeCell ref="C119:M119"/>
    <mergeCell ref="C120:D120"/>
    <mergeCell ref="C121:M121"/>
    <mergeCell ref="C124:D124"/>
    <mergeCell ref="C125:M125"/>
    <mergeCell ref="C108:D108"/>
    <mergeCell ref="C109:M109"/>
    <mergeCell ref="E8:M8"/>
    <mergeCell ref="E9:M9"/>
    <mergeCell ref="E11:F11"/>
    <mergeCell ref="J11:M11"/>
    <mergeCell ref="E13:M13"/>
    <mergeCell ref="E15:M15"/>
    <mergeCell ref="E20:M20"/>
    <mergeCell ref="E68:M68"/>
    <mergeCell ref="E70:M70"/>
    <mergeCell ref="E72:M72"/>
    <mergeCell ref="E74:M74"/>
    <mergeCell ref="E76:M76"/>
    <mergeCell ref="E78:M78"/>
    <mergeCell ref="E34:G34"/>
    <mergeCell ref="F85:M85"/>
    <mergeCell ref="E87:M87"/>
    <mergeCell ref="E89:F89"/>
    <mergeCell ref="J89:M89"/>
    <mergeCell ref="F91:I91"/>
    <mergeCell ref="J91:M91"/>
    <mergeCell ref="F92:G92"/>
    <mergeCell ref="H92:I92"/>
    <mergeCell ref="C168:D168"/>
    <mergeCell ref="C169:M169"/>
    <mergeCell ref="C172:D172"/>
    <mergeCell ref="C176:D176"/>
    <mergeCell ref="C177:M177"/>
    <mergeCell ref="C180:D180"/>
    <mergeCell ref="C181:M181"/>
    <mergeCell ref="C182:D182"/>
    <mergeCell ref="C183:M183"/>
    <mergeCell ref="C184:D184"/>
    <mergeCell ref="C185:M185"/>
    <mergeCell ref="C188:D188"/>
    <mergeCell ref="C192:D192"/>
    <mergeCell ref="C193:M193"/>
    <mergeCell ref="C196:D196"/>
    <mergeCell ref="C197:M197"/>
    <mergeCell ref="C198:D198"/>
    <mergeCell ref="C199:M199"/>
    <mergeCell ref="C190:D190"/>
    <mergeCell ref="C191:M191"/>
    <mergeCell ref="C272:D272"/>
    <mergeCell ref="C273:M273"/>
    <mergeCell ref="C274:D274"/>
    <mergeCell ref="C275:M275"/>
    <mergeCell ref="C276:D276"/>
    <mergeCell ref="C277:M277"/>
    <mergeCell ref="C280:D280"/>
    <mergeCell ref="C239:M239"/>
    <mergeCell ref="C240:D240"/>
    <mergeCell ref="C241:M241"/>
    <mergeCell ref="C244:D244"/>
    <mergeCell ref="C248:D248"/>
    <mergeCell ref="C249:M249"/>
    <mergeCell ref="C256:D256"/>
    <mergeCell ref="C268:D268"/>
    <mergeCell ref="C269:M269"/>
  </mergeCells>
  <printOptions horizontalCentered="1"/>
  <pageMargins left="0.19685039370078741" right="0.19685039370078741" top="0.35433070866141736" bottom="0.35433070866141736" header="0.31496062992125984" footer="0.31496062992125984"/>
  <pageSetup paperSize="9" scale="77" orientation="portrait" r:id="rId1"/>
  <headerFooter>
    <oddFooter>&amp;C&amp;P</oddFooter>
  </headerFooter>
  <rowBreaks count="15" manualBreakCount="15">
    <brk id="63" max="13" man="1"/>
    <brk id="101" max="13" man="1"/>
    <brk id="122" max="13" man="1"/>
    <brk id="141" max="13" man="1"/>
    <brk id="159" max="13" man="1"/>
    <brk id="178" max="13" man="1"/>
    <brk id="194" max="13" man="1"/>
    <brk id="214" max="13" man="1"/>
    <brk id="234" max="13" man="1"/>
    <brk id="251" max="13" man="1"/>
    <brk id="270" max="13" man="1"/>
    <brk id="288" max="13" man="1"/>
    <brk id="303" max="13" man="1"/>
    <brk id="318" max="13" man="1"/>
    <brk id="338" max="16383"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2"/>
  <dimension ref="B1:Z60"/>
  <sheetViews>
    <sheetView showGridLines="0" zoomScale="90" zoomScaleNormal="90" workbookViewId="0">
      <selection activeCell="P38" sqref="P38"/>
    </sheetView>
  </sheetViews>
  <sheetFormatPr defaultRowHeight="14.4" x14ac:dyDescent="0.3"/>
  <cols>
    <col min="1" max="1" width="5.109375" customWidth="1"/>
    <col min="2" max="2" width="25.109375" customWidth="1"/>
    <col min="3" max="3" width="13.109375" customWidth="1"/>
    <col min="4" max="4" width="14.6640625" customWidth="1"/>
    <col min="5" max="5" width="13.109375" customWidth="1"/>
    <col min="6" max="6" width="13.5546875" customWidth="1"/>
    <col min="9" max="9" width="19.33203125" customWidth="1"/>
  </cols>
  <sheetData>
    <row r="1" spans="2:26" ht="42.75" customHeight="1" thickBot="1" x14ac:dyDescent="0.35">
      <c r="B1" s="269" t="s">
        <v>1015</v>
      </c>
      <c r="Z1" s="66" t="s">
        <v>123</v>
      </c>
    </row>
    <row r="2" spans="2:26" s="267" customFormat="1" ht="36.75" customHeight="1" thickBot="1" x14ac:dyDescent="0.35">
      <c r="B2" s="266" t="s">
        <v>1009</v>
      </c>
      <c r="C2" s="266"/>
      <c r="D2" s="266"/>
      <c r="E2" s="266" t="s">
        <v>1118</v>
      </c>
      <c r="F2" s="266"/>
      <c r="G2" s="266"/>
      <c r="H2" s="266"/>
      <c r="I2" s="266"/>
    </row>
    <row r="3" spans="2:26" s="144" customFormat="1" ht="39.75" customHeight="1" thickBot="1" x14ac:dyDescent="0.35">
      <c r="B3" s="262" t="s">
        <v>1010</v>
      </c>
      <c r="C3" s="263" t="s">
        <v>1014</v>
      </c>
      <c r="D3" s="263"/>
      <c r="E3" s="263"/>
      <c r="F3" s="263"/>
      <c r="G3" s="263"/>
      <c r="H3" s="263"/>
      <c r="I3" s="264"/>
    </row>
    <row r="4" spans="2:26" ht="24" customHeight="1" x14ac:dyDescent="0.3">
      <c r="B4" s="486" t="s">
        <v>457</v>
      </c>
      <c r="C4" s="488" t="s">
        <v>1006</v>
      </c>
      <c r="D4" s="488"/>
      <c r="E4" s="488"/>
      <c r="F4" s="488"/>
      <c r="G4" s="488"/>
      <c r="H4" s="488"/>
      <c r="I4" s="489"/>
    </row>
    <row r="5" spans="2:26" ht="24" customHeight="1" x14ac:dyDescent="0.3">
      <c r="B5" s="487"/>
      <c r="C5" s="490"/>
      <c r="D5" s="490"/>
      <c r="E5" s="490"/>
      <c r="F5" s="490"/>
      <c r="G5" s="490"/>
      <c r="H5" s="490"/>
      <c r="I5" s="491"/>
    </row>
    <row r="6" spans="2:26" ht="24" customHeight="1" x14ac:dyDescent="0.3">
      <c r="B6" s="487" t="s">
        <v>458</v>
      </c>
      <c r="C6" s="490" t="s">
        <v>1005</v>
      </c>
      <c r="D6" s="490"/>
      <c r="E6" s="490"/>
      <c r="F6" s="490"/>
      <c r="G6" s="490"/>
      <c r="H6" s="490"/>
      <c r="I6" s="491"/>
    </row>
    <row r="7" spans="2:26" ht="24" customHeight="1" x14ac:dyDescent="0.3">
      <c r="B7" s="487"/>
      <c r="C7" s="490"/>
      <c r="D7" s="490"/>
      <c r="E7" s="490"/>
      <c r="F7" s="490"/>
      <c r="G7" s="490"/>
      <c r="H7" s="490"/>
      <c r="I7" s="491"/>
    </row>
    <row r="8" spans="2:26" ht="24" customHeight="1" x14ac:dyDescent="0.3">
      <c r="B8" s="487" t="s">
        <v>459</v>
      </c>
      <c r="C8" s="490" t="s">
        <v>1005</v>
      </c>
      <c r="D8" s="490"/>
      <c r="E8" s="490"/>
      <c r="F8" s="490"/>
      <c r="G8" s="490"/>
      <c r="H8" s="490"/>
      <c r="I8" s="491"/>
    </row>
    <row r="9" spans="2:26" ht="24" customHeight="1" x14ac:dyDescent="0.3">
      <c r="B9" s="487"/>
      <c r="C9" s="490"/>
      <c r="D9" s="490"/>
      <c r="E9" s="490"/>
      <c r="F9" s="490"/>
      <c r="G9" s="490"/>
      <c r="H9" s="490"/>
      <c r="I9" s="491"/>
    </row>
    <row r="10" spans="2:26" ht="24" customHeight="1" x14ac:dyDescent="0.3">
      <c r="B10" s="487" t="s">
        <v>460</v>
      </c>
      <c r="C10" s="490" t="s">
        <v>1005</v>
      </c>
      <c r="D10" s="490"/>
      <c r="E10" s="490"/>
      <c r="F10" s="490"/>
      <c r="G10" s="490"/>
      <c r="H10" s="490"/>
      <c r="I10" s="491"/>
    </row>
    <row r="11" spans="2:26" ht="24" customHeight="1" x14ac:dyDescent="0.3">
      <c r="B11" s="487"/>
      <c r="C11" s="490"/>
      <c r="D11" s="490"/>
      <c r="E11" s="490"/>
      <c r="F11" s="490"/>
      <c r="G11" s="490"/>
      <c r="H11" s="490"/>
      <c r="I11" s="491"/>
    </row>
    <row r="12" spans="2:26" ht="24" customHeight="1" x14ac:dyDescent="0.3">
      <c r="B12" s="487"/>
      <c r="C12" s="490" t="s">
        <v>1003</v>
      </c>
      <c r="D12" s="490"/>
      <c r="E12" s="490"/>
      <c r="F12" s="490"/>
      <c r="G12" s="490"/>
      <c r="H12" s="490"/>
      <c r="I12" s="491"/>
    </row>
    <row r="13" spans="2:26" ht="24" customHeight="1" thickBot="1" x14ac:dyDescent="0.35">
      <c r="B13" s="492"/>
      <c r="C13" s="493"/>
      <c r="D13" s="493"/>
      <c r="E13" s="493"/>
      <c r="F13" s="493"/>
      <c r="G13" s="493"/>
      <c r="H13" s="493"/>
      <c r="I13" s="494"/>
    </row>
    <row r="14" spans="2:26" ht="24" customHeight="1" x14ac:dyDescent="0.3"/>
    <row r="15" spans="2:26" s="266" customFormat="1" ht="25.5" customHeight="1" thickBot="1" x14ac:dyDescent="0.35">
      <c r="B15" s="266" t="s">
        <v>1012</v>
      </c>
      <c r="E15" s="266" t="s">
        <v>1118</v>
      </c>
    </row>
    <row r="16" spans="2:26" ht="15" thickBot="1" x14ac:dyDescent="0.35">
      <c r="B16" s="259" t="s">
        <v>1011</v>
      </c>
      <c r="C16" s="259" t="s">
        <v>1013</v>
      </c>
      <c r="D16" s="260"/>
      <c r="E16" s="260"/>
      <c r="F16" s="260"/>
      <c r="G16" s="260"/>
      <c r="H16" s="260"/>
      <c r="I16" s="260"/>
      <c r="J16" s="260"/>
      <c r="K16" s="260"/>
      <c r="L16" s="260"/>
      <c r="M16" s="260"/>
      <c r="N16" s="260"/>
      <c r="O16" s="260"/>
      <c r="P16" s="260"/>
      <c r="Q16" s="261"/>
    </row>
    <row r="17" spans="2:17" ht="15" thickBot="1" x14ac:dyDescent="0.35">
      <c r="B17" s="81" t="s">
        <v>461</v>
      </c>
      <c r="C17" s="485" t="s">
        <v>1004</v>
      </c>
      <c r="D17" s="485"/>
      <c r="E17" s="485"/>
      <c r="F17" s="485"/>
      <c r="G17" s="485"/>
      <c r="H17" s="485"/>
      <c r="I17" s="485"/>
      <c r="J17" s="485"/>
      <c r="K17" s="485"/>
      <c r="L17" s="485"/>
      <c r="M17" s="485"/>
      <c r="N17" s="485"/>
      <c r="O17" s="485"/>
      <c r="P17" s="485"/>
      <c r="Q17" s="485"/>
    </row>
    <row r="18" spans="2:17" ht="15" thickBot="1" x14ac:dyDescent="0.35">
      <c r="B18" s="81" t="s">
        <v>462</v>
      </c>
      <c r="C18" s="482" t="s">
        <v>1004</v>
      </c>
      <c r="D18" s="483"/>
      <c r="E18" s="483"/>
      <c r="F18" s="483"/>
      <c r="G18" s="483"/>
      <c r="H18" s="483"/>
      <c r="I18" s="483"/>
      <c r="J18" s="483"/>
      <c r="K18" s="483"/>
      <c r="L18" s="483"/>
      <c r="M18" s="483"/>
      <c r="N18" s="483"/>
      <c r="O18" s="483"/>
      <c r="P18" s="483"/>
      <c r="Q18" s="484"/>
    </row>
    <row r="19" spans="2:17" ht="15" thickBot="1" x14ac:dyDescent="0.35">
      <c r="B19" s="81" t="s">
        <v>463</v>
      </c>
      <c r="C19" s="482" t="s">
        <v>1004</v>
      </c>
      <c r="D19" s="483"/>
      <c r="E19" s="483"/>
      <c r="F19" s="483"/>
      <c r="G19" s="483"/>
      <c r="H19" s="483"/>
      <c r="I19" s="483"/>
      <c r="J19" s="483"/>
      <c r="K19" s="483"/>
      <c r="L19" s="483"/>
      <c r="M19" s="483"/>
      <c r="N19" s="483"/>
      <c r="O19" s="483"/>
      <c r="P19" s="483"/>
      <c r="Q19" s="484"/>
    </row>
    <row r="20" spans="2:17" ht="15" thickBot="1" x14ac:dyDescent="0.35">
      <c r="B20" s="81" t="s">
        <v>464</v>
      </c>
      <c r="C20" s="482" t="s">
        <v>1004</v>
      </c>
      <c r="D20" s="483"/>
      <c r="E20" s="483"/>
      <c r="F20" s="483"/>
      <c r="G20" s="483"/>
      <c r="H20" s="483"/>
      <c r="I20" s="483"/>
      <c r="J20" s="483"/>
      <c r="K20" s="483"/>
      <c r="L20" s="483"/>
      <c r="M20" s="483"/>
      <c r="N20" s="483"/>
      <c r="O20" s="483"/>
      <c r="P20" s="483"/>
      <c r="Q20" s="484"/>
    </row>
    <row r="21" spans="2:17" ht="15" thickBot="1" x14ac:dyDescent="0.35">
      <c r="B21" s="81" t="s">
        <v>465</v>
      </c>
      <c r="C21" s="482" t="s">
        <v>1004</v>
      </c>
      <c r="D21" s="483"/>
      <c r="E21" s="483"/>
      <c r="F21" s="483"/>
      <c r="G21" s="483"/>
      <c r="H21" s="483"/>
      <c r="I21" s="483"/>
      <c r="J21" s="483"/>
      <c r="K21" s="483"/>
      <c r="L21" s="483"/>
      <c r="M21" s="483"/>
      <c r="N21" s="483"/>
      <c r="O21" s="483"/>
      <c r="P21" s="483"/>
      <c r="Q21" s="484"/>
    </row>
    <row r="22" spans="2:17" ht="15" thickBot="1" x14ac:dyDescent="0.35">
      <c r="B22" s="81" t="s">
        <v>466</v>
      </c>
      <c r="C22" s="482" t="s">
        <v>1004</v>
      </c>
      <c r="D22" s="483"/>
      <c r="E22" s="483"/>
      <c r="F22" s="483"/>
      <c r="G22" s="483"/>
      <c r="H22" s="483"/>
      <c r="I22" s="483"/>
      <c r="J22" s="483"/>
      <c r="K22" s="483"/>
      <c r="L22" s="483"/>
      <c r="M22" s="483"/>
      <c r="N22" s="483"/>
      <c r="O22" s="483"/>
      <c r="P22" s="483"/>
      <c r="Q22" s="484"/>
    </row>
    <row r="23" spans="2:17" ht="15" thickBot="1" x14ac:dyDescent="0.35">
      <c r="B23" s="81" t="s">
        <v>467</v>
      </c>
      <c r="C23" s="482" t="s">
        <v>1004</v>
      </c>
      <c r="D23" s="483"/>
      <c r="E23" s="483"/>
      <c r="F23" s="483"/>
      <c r="G23" s="483"/>
      <c r="H23" s="483"/>
      <c r="I23" s="483"/>
      <c r="J23" s="483"/>
      <c r="K23" s="483"/>
      <c r="L23" s="483"/>
      <c r="M23" s="483"/>
      <c r="N23" s="483"/>
      <c r="O23" s="483"/>
      <c r="P23" s="483"/>
      <c r="Q23" s="484"/>
    </row>
    <row r="24" spans="2:17" ht="15" thickBot="1" x14ac:dyDescent="0.35">
      <c r="B24" s="81" t="s">
        <v>468</v>
      </c>
      <c r="C24" s="482" t="s">
        <v>1004</v>
      </c>
      <c r="D24" s="483"/>
      <c r="E24" s="483"/>
      <c r="F24" s="483"/>
      <c r="G24" s="483"/>
      <c r="H24" s="483"/>
      <c r="I24" s="483"/>
      <c r="J24" s="483"/>
      <c r="K24" s="483"/>
      <c r="L24" s="483"/>
      <c r="M24" s="483"/>
      <c r="N24" s="483"/>
      <c r="O24" s="483"/>
      <c r="P24" s="483"/>
      <c r="Q24" s="484"/>
    </row>
    <row r="25" spans="2:17" ht="15" thickBot="1" x14ac:dyDescent="0.35">
      <c r="B25" s="81" t="s">
        <v>469</v>
      </c>
      <c r="C25" s="482" t="s">
        <v>1004</v>
      </c>
      <c r="D25" s="483"/>
      <c r="E25" s="483"/>
      <c r="F25" s="483"/>
      <c r="G25" s="483"/>
      <c r="H25" s="483"/>
      <c r="I25" s="483"/>
      <c r="J25" s="483"/>
      <c r="K25" s="483"/>
      <c r="L25" s="483"/>
      <c r="M25" s="483"/>
      <c r="N25" s="483"/>
      <c r="O25" s="483"/>
      <c r="P25" s="483"/>
      <c r="Q25" s="484"/>
    </row>
    <row r="26" spans="2:17" ht="15" thickBot="1" x14ac:dyDescent="0.35">
      <c r="B26" s="81"/>
      <c r="C26" s="482" t="s">
        <v>1007</v>
      </c>
      <c r="D26" s="483"/>
      <c r="E26" s="483"/>
      <c r="F26" s="483"/>
      <c r="G26" s="483"/>
      <c r="H26" s="483"/>
      <c r="I26" s="483"/>
      <c r="J26" s="483"/>
      <c r="K26" s="483"/>
      <c r="L26" s="483"/>
      <c r="M26" s="483"/>
      <c r="N26" s="483"/>
      <c r="O26" s="483"/>
      <c r="P26" s="483"/>
      <c r="Q26" s="484"/>
    </row>
    <row r="27" spans="2:17" ht="15" thickBot="1" x14ac:dyDescent="0.35">
      <c r="B27" s="81"/>
      <c r="C27" s="482"/>
      <c r="D27" s="483"/>
      <c r="E27" s="483"/>
      <c r="F27" s="483"/>
      <c r="G27" s="483"/>
      <c r="H27" s="483"/>
      <c r="I27" s="483"/>
      <c r="J27" s="483"/>
      <c r="K27" s="483"/>
      <c r="L27" s="483"/>
      <c r="M27" s="483"/>
      <c r="N27" s="483"/>
      <c r="O27" s="483"/>
      <c r="P27" s="483"/>
      <c r="Q27" s="484"/>
    </row>
    <row r="28" spans="2:17" ht="15" thickBot="1" x14ac:dyDescent="0.35">
      <c r="B28" s="81"/>
      <c r="C28" s="485"/>
      <c r="D28" s="485"/>
      <c r="E28" s="485"/>
      <c r="F28" s="485"/>
      <c r="G28" s="485"/>
      <c r="H28" s="485"/>
      <c r="I28" s="485"/>
      <c r="J28" s="485"/>
      <c r="K28" s="485"/>
      <c r="L28" s="485"/>
      <c r="M28" s="485"/>
      <c r="N28" s="485"/>
      <c r="O28" s="485"/>
      <c r="P28" s="485"/>
      <c r="Q28" s="485"/>
    </row>
    <row r="29" spans="2:17" ht="15" thickBot="1" x14ac:dyDescent="0.35">
      <c r="B29" s="81"/>
      <c r="C29" s="485"/>
      <c r="D29" s="485"/>
      <c r="E29" s="485"/>
      <c r="F29" s="485"/>
      <c r="G29" s="485"/>
      <c r="H29" s="485"/>
      <c r="I29" s="485"/>
      <c r="J29" s="485"/>
      <c r="K29" s="485"/>
      <c r="L29" s="485"/>
      <c r="M29" s="485"/>
      <c r="N29" s="485"/>
      <c r="O29" s="485"/>
      <c r="P29" s="485"/>
      <c r="Q29" s="485"/>
    </row>
    <row r="32" spans="2:17" s="266" customFormat="1" ht="15.6" x14ac:dyDescent="0.3">
      <c r="B32" s="266" t="s">
        <v>1119</v>
      </c>
    </row>
    <row r="33" spans="2:8" x14ac:dyDescent="0.3">
      <c r="B33" s="499" t="s">
        <v>1028</v>
      </c>
      <c r="C33" s="499" t="s">
        <v>456</v>
      </c>
      <c r="D33" s="499"/>
      <c r="E33" s="499"/>
      <c r="F33" s="499"/>
      <c r="G33" s="499"/>
      <c r="H33" s="499"/>
    </row>
    <row r="34" spans="2:8" ht="32.25" customHeight="1" x14ac:dyDescent="0.3">
      <c r="B34" s="499"/>
      <c r="C34" s="68" t="s">
        <v>457</v>
      </c>
      <c r="D34" s="68" t="s">
        <v>458</v>
      </c>
      <c r="E34" s="68" t="s">
        <v>459</v>
      </c>
      <c r="F34" s="68" t="s">
        <v>460</v>
      </c>
      <c r="G34" s="67"/>
      <c r="H34" s="67"/>
    </row>
    <row r="35" spans="2:8" x14ac:dyDescent="0.3">
      <c r="B35" s="265" t="s">
        <v>1018</v>
      </c>
      <c r="C35" s="79" t="s">
        <v>123</v>
      </c>
      <c r="D35" s="79"/>
      <c r="E35" s="79"/>
      <c r="F35" s="79"/>
      <c r="G35" s="79"/>
      <c r="H35" s="79"/>
    </row>
    <row r="36" spans="2:8" x14ac:dyDescent="0.3">
      <c r="B36" s="265" t="s">
        <v>1019</v>
      </c>
      <c r="C36" s="79" t="s">
        <v>123</v>
      </c>
      <c r="D36" s="79" t="s">
        <v>123</v>
      </c>
      <c r="E36" s="79"/>
      <c r="F36" s="79"/>
      <c r="G36" s="79"/>
      <c r="H36" s="79"/>
    </row>
    <row r="37" spans="2:8" x14ac:dyDescent="0.3">
      <c r="B37" s="265" t="s">
        <v>1020</v>
      </c>
      <c r="C37" s="79"/>
      <c r="D37" s="79"/>
      <c r="E37" s="79" t="s">
        <v>123</v>
      </c>
      <c r="F37" s="79"/>
      <c r="G37" s="79"/>
      <c r="H37" s="79"/>
    </row>
    <row r="38" spans="2:8" x14ac:dyDescent="0.3">
      <c r="B38" s="265" t="s">
        <v>1021</v>
      </c>
      <c r="C38" s="79"/>
      <c r="D38" s="79"/>
      <c r="E38" s="79" t="s">
        <v>123</v>
      </c>
      <c r="F38" s="79"/>
      <c r="G38" s="79"/>
      <c r="H38" s="79"/>
    </row>
    <row r="39" spans="2:8" x14ac:dyDescent="0.3">
      <c r="B39" s="265" t="s">
        <v>1022</v>
      </c>
      <c r="C39" s="79"/>
      <c r="D39" s="79"/>
      <c r="E39" s="79" t="s">
        <v>123</v>
      </c>
      <c r="F39" s="79"/>
      <c r="G39" s="79"/>
      <c r="H39" s="79"/>
    </row>
    <row r="40" spans="2:8" x14ac:dyDescent="0.3">
      <c r="B40" s="265" t="s">
        <v>1023</v>
      </c>
      <c r="C40" s="79"/>
      <c r="D40" s="79"/>
      <c r="E40" s="79"/>
      <c r="F40" s="79" t="s">
        <v>123</v>
      </c>
      <c r="G40" s="79"/>
      <c r="H40" s="79"/>
    </row>
    <row r="41" spans="2:8" x14ac:dyDescent="0.3">
      <c r="B41" s="265" t="s">
        <v>1024</v>
      </c>
      <c r="C41" s="79"/>
      <c r="D41" s="79"/>
      <c r="E41" s="79"/>
      <c r="F41" s="79" t="s">
        <v>123</v>
      </c>
      <c r="G41" s="79"/>
      <c r="H41" s="79"/>
    </row>
    <row r="42" spans="2:8" x14ac:dyDescent="0.3">
      <c r="B42" s="265" t="s">
        <v>1025</v>
      </c>
      <c r="C42" s="79"/>
      <c r="D42" s="79"/>
      <c r="E42" s="79"/>
      <c r="F42" s="79" t="s">
        <v>123</v>
      </c>
      <c r="G42" s="79"/>
      <c r="H42" s="79"/>
    </row>
    <row r="43" spans="2:8" x14ac:dyDescent="0.3">
      <c r="B43" s="265" t="s">
        <v>1026</v>
      </c>
      <c r="C43" s="79"/>
      <c r="D43" s="79"/>
      <c r="E43" s="79"/>
      <c r="F43" s="79" t="s">
        <v>123</v>
      </c>
      <c r="G43" s="79"/>
      <c r="H43" s="79"/>
    </row>
    <row r="44" spans="2:8" x14ac:dyDescent="0.3">
      <c r="B44" s="80" t="s">
        <v>1003</v>
      </c>
      <c r="C44" s="79"/>
      <c r="D44" s="79"/>
      <c r="E44" s="79"/>
      <c r="F44" s="79"/>
      <c r="G44" s="79"/>
      <c r="H44" s="79"/>
    </row>
    <row r="45" spans="2:8" x14ac:dyDescent="0.3">
      <c r="B45" s="80"/>
      <c r="C45" s="79"/>
      <c r="D45" s="79"/>
      <c r="E45" s="79"/>
      <c r="F45" s="79"/>
      <c r="G45" s="79"/>
      <c r="H45" s="79"/>
    </row>
    <row r="48" spans="2:8" s="267" customFormat="1" ht="16.2" thickBot="1" x14ac:dyDescent="0.35">
      <c r="B48" s="266" t="s">
        <v>1120</v>
      </c>
    </row>
    <row r="49" spans="2:8" ht="51.75" customHeight="1" x14ac:dyDescent="0.3">
      <c r="B49" s="258" t="s">
        <v>1029</v>
      </c>
      <c r="C49" s="495" t="s">
        <v>1016</v>
      </c>
      <c r="D49" s="496"/>
      <c r="E49" s="495" t="s">
        <v>1017</v>
      </c>
      <c r="F49" s="502"/>
    </row>
    <row r="50" spans="2:8" ht="30" customHeight="1" x14ac:dyDescent="0.3">
      <c r="B50" s="265" t="s">
        <v>1018</v>
      </c>
      <c r="C50" s="497"/>
      <c r="D50" s="498"/>
      <c r="E50" s="497"/>
      <c r="F50" s="503"/>
      <c r="G50" s="255"/>
      <c r="H50" s="255"/>
    </row>
    <row r="51" spans="2:8" ht="30.75" customHeight="1" x14ac:dyDescent="0.3">
      <c r="B51" s="265" t="s">
        <v>1019</v>
      </c>
      <c r="C51" s="497"/>
      <c r="D51" s="498"/>
      <c r="E51" s="497"/>
      <c r="F51" s="503"/>
      <c r="G51" s="255"/>
      <c r="H51" s="255"/>
    </row>
    <row r="52" spans="2:8" ht="36.75" customHeight="1" x14ac:dyDescent="0.3">
      <c r="B52" s="265" t="s">
        <v>1020</v>
      </c>
      <c r="C52" s="497"/>
      <c r="D52" s="498"/>
      <c r="E52" s="497"/>
      <c r="F52" s="503"/>
      <c r="G52" s="255"/>
      <c r="H52" s="255"/>
    </row>
    <row r="53" spans="2:8" ht="32.25" customHeight="1" x14ac:dyDescent="0.3">
      <c r="B53" s="265" t="s">
        <v>1021</v>
      </c>
      <c r="C53" s="497"/>
      <c r="D53" s="498"/>
      <c r="E53" s="497"/>
      <c r="F53" s="503"/>
      <c r="G53" s="255"/>
      <c r="H53" s="255"/>
    </row>
    <row r="54" spans="2:8" ht="36" customHeight="1" x14ac:dyDescent="0.3">
      <c r="B54" s="265" t="s">
        <v>1022</v>
      </c>
      <c r="C54" s="497"/>
      <c r="D54" s="498"/>
      <c r="E54" s="497"/>
      <c r="F54" s="503"/>
      <c r="G54" s="255"/>
      <c r="H54" s="255"/>
    </row>
    <row r="55" spans="2:8" ht="35.25" customHeight="1" x14ac:dyDescent="0.3">
      <c r="B55" s="265" t="s">
        <v>1023</v>
      </c>
      <c r="C55" s="497"/>
      <c r="D55" s="498"/>
      <c r="E55" s="497"/>
      <c r="F55" s="503"/>
      <c r="G55" s="255"/>
      <c r="H55" s="255"/>
    </row>
    <row r="56" spans="2:8" ht="28.5" customHeight="1" x14ac:dyDescent="0.3">
      <c r="B56" s="265" t="s">
        <v>1024</v>
      </c>
      <c r="C56" s="497"/>
      <c r="D56" s="498"/>
      <c r="E56" s="497"/>
      <c r="F56" s="503"/>
      <c r="G56" s="255"/>
      <c r="H56" s="255"/>
    </row>
    <row r="57" spans="2:8" ht="32.25" customHeight="1" x14ac:dyDescent="0.3">
      <c r="B57" s="265" t="s">
        <v>1025</v>
      </c>
      <c r="C57" s="497"/>
      <c r="D57" s="498"/>
      <c r="E57" s="497"/>
      <c r="F57" s="503"/>
      <c r="G57" s="255"/>
      <c r="H57" s="255"/>
    </row>
    <row r="58" spans="2:8" ht="35.25" customHeight="1" x14ac:dyDescent="0.3">
      <c r="B58" s="265" t="s">
        <v>1026</v>
      </c>
      <c r="C58" s="497"/>
      <c r="D58" s="498"/>
      <c r="E58" s="497"/>
      <c r="F58" s="503"/>
      <c r="G58" s="255"/>
      <c r="H58" s="255"/>
    </row>
    <row r="59" spans="2:8" ht="37.5" customHeight="1" x14ac:dyDescent="0.3">
      <c r="B59" s="256" t="s">
        <v>1003</v>
      </c>
      <c r="C59" s="497"/>
      <c r="D59" s="498"/>
      <c r="E59" s="497"/>
      <c r="F59" s="503"/>
      <c r="G59" s="255"/>
      <c r="H59" s="255"/>
    </row>
    <row r="60" spans="2:8" ht="15" thickBot="1" x14ac:dyDescent="0.35">
      <c r="B60" s="257"/>
      <c r="C60" s="500"/>
      <c r="D60" s="501"/>
      <c r="E60" s="500"/>
      <c r="F60" s="504"/>
      <c r="G60" s="255"/>
      <c r="H60" s="255"/>
    </row>
  </sheetData>
  <sheetProtection selectLockedCells="1"/>
  <mergeCells count="49">
    <mergeCell ref="C57:D57"/>
    <mergeCell ref="C58:D58"/>
    <mergeCell ref="C59:D59"/>
    <mergeCell ref="C60:D60"/>
    <mergeCell ref="E49:F49"/>
    <mergeCell ref="E50:F50"/>
    <mergeCell ref="E51:F51"/>
    <mergeCell ref="E52:F52"/>
    <mergeCell ref="E53:F53"/>
    <mergeCell ref="E54:F54"/>
    <mergeCell ref="E55:F55"/>
    <mergeCell ref="E56:F56"/>
    <mergeCell ref="E57:F57"/>
    <mergeCell ref="E58:F58"/>
    <mergeCell ref="E59:F59"/>
    <mergeCell ref="E60:F60"/>
    <mergeCell ref="C52:D52"/>
    <mergeCell ref="C53:D53"/>
    <mergeCell ref="C54:D54"/>
    <mergeCell ref="C55:D55"/>
    <mergeCell ref="C56:D56"/>
    <mergeCell ref="C49:D49"/>
    <mergeCell ref="C50:D50"/>
    <mergeCell ref="C51:D51"/>
    <mergeCell ref="B33:B34"/>
    <mergeCell ref="C33:H33"/>
    <mergeCell ref="B4:B5"/>
    <mergeCell ref="C4:I5"/>
    <mergeCell ref="B6:B7"/>
    <mergeCell ref="C6:I7"/>
    <mergeCell ref="C20:Q20"/>
    <mergeCell ref="B8:B9"/>
    <mergeCell ref="C8:I9"/>
    <mergeCell ref="B10:B11"/>
    <mergeCell ref="C10:I11"/>
    <mergeCell ref="B12:B13"/>
    <mergeCell ref="C12:I13"/>
    <mergeCell ref="C17:Q17"/>
    <mergeCell ref="C18:Q18"/>
    <mergeCell ref="C19:Q19"/>
    <mergeCell ref="C27:Q27"/>
    <mergeCell ref="C28:Q28"/>
    <mergeCell ref="C29:Q29"/>
    <mergeCell ref="C21:Q21"/>
    <mergeCell ref="C22:Q22"/>
    <mergeCell ref="C23:Q23"/>
    <mergeCell ref="C24:Q24"/>
    <mergeCell ref="C25:Q25"/>
    <mergeCell ref="C26:Q26"/>
  </mergeCells>
  <dataValidations count="1">
    <dataValidation type="list" allowBlank="1" showInputMessage="1" showErrorMessage="1" sqref="C35:H45 C50:C60 G50:H60 E50:E60" xr:uid="{00000000-0002-0000-1600-000000000000}">
      <formula1>$Z$1:$Z$1</formula1>
    </dataValidation>
  </dataValidation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A3:E19"/>
  <sheetViews>
    <sheetView showGridLines="0" zoomScale="90" zoomScaleNormal="90" workbookViewId="0">
      <selection activeCell="J10" sqref="J10"/>
    </sheetView>
  </sheetViews>
  <sheetFormatPr defaultRowHeight="14.4" x14ac:dyDescent="0.3"/>
  <cols>
    <col min="2" max="2" width="8.5546875" style="17" customWidth="1"/>
    <col min="3" max="3" width="44.109375" customWidth="1"/>
    <col min="4" max="4" width="16.44140625" customWidth="1"/>
    <col min="5" max="5" width="13" customWidth="1"/>
  </cols>
  <sheetData>
    <row r="3" spans="1:5" x14ac:dyDescent="0.3">
      <c r="B3" s="69" t="s">
        <v>1035</v>
      </c>
    </row>
    <row r="4" spans="1:5" ht="26.25" customHeight="1" thickBot="1" x14ac:dyDescent="0.35">
      <c r="C4" t="s">
        <v>1121</v>
      </c>
    </row>
    <row r="5" spans="1:5" ht="28.2" thickBot="1" x14ac:dyDescent="0.35">
      <c r="B5" s="279"/>
      <c r="C5" s="280" t="s">
        <v>470</v>
      </c>
      <c r="D5" s="280" t="s">
        <v>1038</v>
      </c>
      <c r="E5" s="280" t="s">
        <v>472</v>
      </c>
    </row>
    <row r="6" spans="1:5" ht="19.5" customHeight="1" x14ac:dyDescent="0.3">
      <c r="B6" s="505">
        <v>1</v>
      </c>
      <c r="C6" s="270" t="s">
        <v>1032</v>
      </c>
      <c r="D6" s="508"/>
      <c r="E6" s="508"/>
    </row>
    <row r="7" spans="1:5" ht="27" customHeight="1" thickBot="1" x14ac:dyDescent="0.35">
      <c r="B7" s="506"/>
      <c r="C7" s="276" t="s">
        <v>1036</v>
      </c>
      <c r="D7" s="509"/>
      <c r="E7" s="509"/>
    </row>
    <row r="8" spans="1:5" ht="39" customHeight="1" thickBot="1" x14ac:dyDescent="0.35">
      <c r="B8" s="507"/>
      <c r="C8" s="277" t="s">
        <v>1037</v>
      </c>
      <c r="D8" s="272"/>
      <c r="E8" s="272"/>
    </row>
    <row r="9" spans="1:5" ht="32.25" customHeight="1" thickBot="1" x14ac:dyDescent="0.35">
      <c r="B9" s="271">
        <v>2</v>
      </c>
      <c r="C9" s="278" t="s">
        <v>1043</v>
      </c>
      <c r="D9" s="272"/>
      <c r="E9" s="272"/>
    </row>
    <row r="10" spans="1:5" ht="32.25" customHeight="1" thickBot="1" x14ac:dyDescent="0.35">
      <c r="B10" s="271">
        <v>3</v>
      </c>
      <c r="C10" s="278" t="s">
        <v>1034</v>
      </c>
      <c r="D10" s="272"/>
      <c r="E10" s="272"/>
    </row>
    <row r="11" spans="1:5" ht="28.5" customHeight="1" thickBot="1" x14ac:dyDescent="0.35">
      <c r="B11" s="271">
        <v>4</v>
      </c>
      <c r="C11" s="273" t="s">
        <v>473</v>
      </c>
      <c r="D11" s="272"/>
      <c r="E11" s="272"/>
    </row>
    <row r="12" spans="1:5" ht="36.75" customHeight="1" thickBot="1" x14ac:dyDescent="0.35">
      <c r="B12" s="271"/>
      <c r="C12" s="274" t="s">
        <v>1041</v>
      </c>
      <c r="D12" s="275"/>
      <c r="E12" s="275">
        <v>100</v>
      </c>
    </row>
    <row r="14" spans="1:5" x14ac:dyDescent="0.3">
      <c r="B14" s="70" t="s">
        <v>474</v>
      </c>
    </row>
    <row r="15" spans="1:5" x14ac:dyDescent="0.3">
      <c r="A15" s="72" t="s">
        <v>475</v>
      </c>
      <c r="B15" s="71" t="s">
        <v>1033</v>
      </c>
    </row>
    <row r="16" spans="1:5" ht="21" customHeight="1" x14ac:dyDescent="0.3">
      <c r="A16" s="72" t="s">
        <v>476</v>
      </c>
      <c r="B16" s="71" t="s">
        <v>1050</v>
      </c>
    </row>
    <row r="17" spans="1:3" ht="17.25" customHeight="1" x14ac:dyDescent="0.3">
      <c r="A17" s="72" t="s">
        <v>477</v>
      </c>
      <c r="B17" s="54" t="s">
        <v>1039</v>
      </c>
    </row>
    <row r="18" spans="1:3" x14ac:dyDescent="0.3">
      <c r="C18" t="s">
        <v>1040</v>
      </c>
    </row>
    <row r="19" spans="1:3" x14ac:dyDescent="0.3">
      <c r="A19" s="72" t="s">
        <v>478</v>
      </c>
      <c r="B19" s="54" t="s">
        <v>1042</v>
      </c>
    </row>
  </sheetData>
  <sheetProtection selectLockedCells="1"/>
  <mergeCells count="3">
    <mergeCell ref="B6:B8"/>
    <mergeCell ref="D6:D7"/>
    <mergeCell ref="E6:E7"/>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4"/>
  <dimension ref="B5:T53"/>
  <sheetViews>
    <sheetView showGridLines="0" zoomScale="110" zoomScaleNormal="110" workbookViewId="0"/>
  </sheetViews>
  <sheetFormatPr defaultRowHeight="14.4" x14ac:dyDescent="0.3"/>
  <cols>
    <col min="1" max="1" width="1.88671875" customWidth="1"/>
    <col min="2" max="2" width="3.88671875" customWidth="1"/>
    <col min="4" max="4" width="34.109375" customWidth="1"/>
    <col min="5" max="5" width="17.44140625" customWidth="1"/>
    <col min="6" max="6" width="10.109375" customWidth="1"/>
    <col min="7" max="17" width="4.5546875" customWidth="1"/>
    <col min="18" max="18" width="15.44140625" customWidth="1"/>
    <col min="19" max="19" width="16.44140625" customWidth="1"/>
    <col min="20" max="20" width="33.44140625" customWidth="1"/>
  </cols>
  <sheetData>
    <row r="5" spans="2:20" x14ac:dyDescent="0.3">
      <c r="B5" s="73" t="s">
        <v>1047</v>
      </c>
    </row>
    <row r="6" spans="2:20" ht="26.25" customHeight="1" x14ac:dyDescent="0.3">
      <c r="D6" s="16" t="s">
        <v>1122</v>
      </c>
    </row>
    <row r="7" spans="2:20" ht="26.25" customHeight="1" x14ac:dyDescent="0.3">
      <c r="B7" s="513"/>
      <c r="C7" s="514" t="s">
        <v>1046</v>
      </c>
      <c r="D7" s="512" t="s">
        <v>481</v>
      </c>
      <c r="E7" s="514" t="s">
        <v>1044</v>
      </c>
      <c r="F7" s="512" t="s">
        <v>471</v>
      </c>
      <c r="G7" s="512" t="s">
        <v>455</v>
      </c>
      <c r="H7" s="512"/>
      <c r="I7" s="512"/>
      <c r="J7" s="512"/>
      <c r="K7" s="512"/>
      <c r="L7" s="512"/>
      <c r="M7" s="512"/>
      <c r="N7" s="512"/>
      <c r="O7" s="512"/>
      <c r="P7" s="512"/>
      <c r="Q7" s="512"/>
      <c r="R7" s="512" t="s">
        <v>482</v>
      </c>
      <c r="S7" s="512" t="s">
        <v>1048</v>
      </c>
      <c r="T7" s="512" t="s">
        <v>535</v>
      </c>
    </row>
    <row r="8" spans="2:20" ht="26.25" customHeight="1" x14ac:dyDescent="0.3">
      <c r="B8" s="513"/>
      <c r="C8" s="515"/>
      <c r="D8" s="512"/>
      <c r="E8" s="515"/>
      <c r="F8" s="512"/>
      <c r="G8" s="76" t="s">
        <v>461</v>
      </c>
      <c r="H8" s="76" t="s">
        <v>462</v>
      </c>
      <c r="I8" s="76" t="s">
        <v>463</v>
      </c>
      <c r="J8" s="76" t="s">
        <v>464</v>
      </c>
      <c r="K8" s="76" t="s">
        <v>465</v>
      </c>
      <c r="L8" s="76" t="s">
        <v>466</v>
      </c>
      <c r="M8" s="76" t="s">
        <v>467</v>
      </c>
      <c r="N8" s="76" t="s">
        <v>468</v>
      </c>
      <c r="O8" s="76" t="s">
        <v>469</v>
      </c>
      <c r="P8" s="76"/>
      <c r="Q8" s="76"/>
      <c r="R8" s="512"/>
      <c r="S8" s="512"/>
      <c r="T8" s="512"/>
    </row>
    <row r="9" spans="2:20" x14ac:dyDescent="0.3">
      <c r="B9" s="82">
        <v>1</v>
      </c>
      <c r="C9" s="78"/>
      <c r="D9" s="281"/>
      <c r="E9" s="78"/>
      <c r="F9" s="281"/>
      <c r="G9" s="78" t="s">
        <v>534</v>
      </c>
      <c r="H9" s="78" t="s">
        <v>534</v>
      </c>
      <c r="I9" s="78" t="s">
        <v>534</v>
      </c>
      <c r="J9" s="78"/>
      <c r="K9" s="78" t="s">
        <v>534</v>
      </c>
      <c r="L9" s="78"/>
      <c r="M9" s="78"/>
      <c r="N9" s="78"/>
      <c r="O9" s="78"/>
      <c r="P9" s="78"/>
      <c r="Q9" s="78"/>
      <c r="R9" s="78"/>
      <c r="S9" s="78"/>
      <c r="T9" s="93"/>
    </row>
    <row r="10" spans="2:20" x14ac:dyDescent="0.3">
      <c r="B10" s="82">
        <v>2</v>
      </c>
      <c r="C10" s="78"/>
      <c r="D10" s="281"/>
      <c r="E10" s="78"/>
      <c r="F10" s="281"/>
      <c r="G10" s="78"/>
      <c r="H10" s="78"/>
      <c r="I10" s="78"/>
      <c r="J10" s="78"/>
      <c r="K10" s="78"/>
      <c r="L10" s="78"/>
      <c r="M10" s="78"/>
      <c r="N10" s="78"/>
      <c r="O10" s="78"/>
      <c r="P10" s="78"/>
      <c r="Q10" s="78"/>
      <c r="R10" s="78"/>
      <c r="S10" s="78"/>
      <c r="T10" s="93"/>
    </row>
    <row r="11" spans="2:20" x14ac:dyDescent="0.3">
      <c r="B11" s="82">
        <v>3</v>
      </c>
      <c r="C11" s="78"/>
      <c r="D11" s="281"/>
      <c r="E11" s="78"/>
      <c r="F11" s="281"/>
      <c r="G11" s="78"/>
      <c r="H11" s="78"/>
      <c r="I11" s="78"/>
      <c r="J11" s="78"/>
      <c r="K11" s="78"/>
      <c r="L11" s="78"/>
      <c r="M11" s="78"/>
      <c r="N11" s="78"/>
      <c r="O11" s="78"/>
      <c r="P11" s="78"/>
      <c r="Q11" s="78"/>
      <c r="R11" s="78"/>
      <c r="S11" s="78"/>
      <c r="T11" s="93"/>
    </row>
    <row r="12" spans="2:20" x14ac:dyDescent="0.3">
      <c r="B12" s="82">
        <v>4</v>
      </c>
      <c r="C12" s="78"/>
      <c r="D12" s="281"/>
      <c r="E12" s="78"/>
      <c r="F12" s="281"/>
      <c r="G12" s="78"/>
      <c r="H12" s="78"/>
      <c r="I12" s="78"/>
      <c r="J12" s="78"/>
      <c r="K12" s="78"/>
      <c r="L12" s="78"/>
      <c r="M12" s="78"/>
      <c r="N12" s="78"/>
      <c r="O12" s="78"/>
      <c r="P12" s="78"/>
      <c r="Q12" s="78"/>
      <c r="R12" s="78"/>
      <c r="S12" s="78"/>
      <c r="T12" s="93"/>
    </row>
    <row r="13" spans="2:20" x14ac:dyDescent="0.3">
      <c r="B13" s="82">
        <v>5</v>
      </c>
      <c r="C13" s="78"/>
      <c r="D13" s="281"/>
      <c r="E13" s="78"/>
      <c r="F13" s="281"/>
      <c r="G13" s="78"/>
      <c r="H13" s="78"/>
      <c r="I13" s="78"/>
      <c r="J13" s="78"/>
      <c r="K13" s="78"/>
      <c r="L13" s="78"/>
      <c r="M13" s="78"/>
      <c r="N13" s="78"/>
      <c r="O13" s="78"/>
      <c r="P13" s="78"/>
      <c r="Q13" s="78"/>
      <c r="R13" s="78"/>
      <c r="S13" s="78"/>
      <c r="T13" s="93"/>
    </row>
    <row r="14" spans="2:20" x14ac:dyDescent="0.3">
      <c r="B14" s="80" t="s">
        <v>1045</v>
      </c>
      <c r="C14" s="80"/>
      <c r="D14" s="282"/>
      <c r="E14" s="80"/>
      <c r="F14" s="282"/>
      <c r="G14" s="80"/>
      <c r="H14" s="80"/>
      <c r="I14" s="80"/>
      <c r="J14" s="80"/>
      <c r="K14" s="80"/>
      <c r="L14" s="80"/>
      <c r="M14" s="80"/>
      <c r="N14" s="80"/>
      <c r="O14" s="80"/>
      <c r="P14" s="80"/>
      <c r="Q14" s="80"/>
      <c r="R14" s="80"/>
      <c r="S14" s="80"/>
      <c r="T14" s="93"/>
    </row>
    <row r="15" spans="2:20" x14ac:dyDescent="0.3">
      <c r="B15" s="80"/>
      <c r="C15" s="80"/>
      <c r="D15" s="282"/>
      <c r="E15" s="80"/>
      <c r="F15" s="282"/>
      <c r="G15" s="80"/>
      <c r="H15" s="80"/>
      <c r="I15" s="80"/>
      <c r="J15" s="80"/>
      <c r="K15" s="80"/>
      <c r="L15" s="80"/>
      <c r="M15" s="80"/>
      <c r="N15" s="80"/>
      <c r="O15" s="80"/>
      <c r="P15" s="80"/>
      <c r="Q15" s="80"/>
      <c r="R15" s="80"/>
      <c r="S15" s="80"/>
      <c r="T15" s="93"/>
    </row>
    <row r="16" spans="2:20" x14ac:dyDescent="0.3">
      <c r="B16" s="80"/>
      <c r="C16" s="80"/>
      <c r="D16" s="282"/>
      <c r="E16" s="80"/>
      <c r="F16" s="282"/>
      <c r="G16" s="80"/>
      <c r="H16" s="80"/>
      <c r="I16" s="80"/>
      <c r="J16" s="80"/>
      <c r="K16" s="80"/>
      <c r="L16" s="80"/>
      <c r="M16" s="80"/>
      <c r="N16" s="80"/>
      <c r="O16" s="80"/>
      <c r="P16" s="80"/>
      <c r="Q16" s="80"/>
      <c r="R16" s="80"/>
      <c r="S16" s="80"/>
      <c r="T16" s="93"/>
    </row>
    <row r="17" spans="2:20" x14ac:dyDescent="0.3">
      <c r="B17" s="80"/>
      <c r="C17" s="80"/>
      <c r="D17" s="282"/>
      <c r="E17" s="80"/>
      <c r="F17" s="282"/>
      <c r="G17" s="80"/>
      <c r="H17" s="80"/>
      <c r="I17" s="80"/>
      <c r="J17" s="80"/>
      <c r="K17" s="80"/>
      <c r="L17" s="80"/>
      <c r="M17" s="80"/>
      <c r="N17" s="80"/>
      <c r="O17" s="80"/>
      <c r="P17" s="80"/>
      <c r="Q17" s="80"/>
      <c r="R17" s="80"/>
      <c r="S17" s="80"/>
      <c r="T17" s="93"/>
    </row>
    <row r="18" spans="2:20" x14ac:dyDescent="0.3">
      <c r="B18" s="80"/>
      <c r="C18" s="80"/>
      <c r="D18" s="282"/>
      <c r="E18" s="80"/>
      <c r="F18" s="282"/>
      <c r="G18" s="80"/>
      <c r="H18" s="80"/>
      <c r="I18" s="80"/>
      <c r="J18" s="80"/>
      <c r="K18" s="80"/>
      <c r="L18" s="80"/>
      <c r="M18" s="80"/>
      <c r="N18" s="80"/>
      <c r="O18" s="80"/>
      <c r="P18" s="80"/>
      <c r="Q18" s="80"/>
      <c r="R18" s="80"/>
      <c r="S18" s="80"/>
      <c r="T18" s="93"/>
    </row>
    <row r="19" spans="2:20" x14ac:dyDescent="0.3">
      <c r="B19" s="80"/>
      <c r="C19" s="80"/>
      <c r="D19" s="282"/>
      <c r="E19" s="80"/>
      <c r="F19" s="282"/>
      <c r="G19" s="80"/>
      <c r="H19" s="80"/>
      <c r="I19" s="80"/>
      <c r="J19" s="80"/>
      <c r="K19" s="80"/>
      <c r="L19" s="80"/>
      <c r="M19" s="80"/>
      <c r="N19" s="80"/>
      <c r="O19" s="80"/>
      <c r="P19" s="80"/>
      <c r="Q19" s="80"/>
      <c r="R19" s="80"/>
      <c r="S19" s="80"/>
      <c r="T19" s="93"/>
    </row>
    <row r="20" spans="2:20" x14ac:dyDescent="0.3">
      <c r="B20" s="80"/>
      <c r="C20" s="80"/>
      <c r="D20" s="282"/>
      <c r="E20" s="80"/>
      <c r="F20" s="282"/>
      <c r="G20" s="80"/>
      <c r="H20" s="80"/>
      <c r="I20" s="80"/>
      <c r="J20" s="80"/>
      <c r="K20" s="80"/>
      <c r="L20" s="80"/>
      <c r="M20" s="80"/>
      <c r="N20" s="80"/>
      <c r="O20" s="80"/>
      <c r="P20" s="80"/>
      <c r="Q20" s="80"/>
      <c r="R20" s="80"/>
      <c r="S20" s="80"/>
      <c r="T20" s="93"/>
    </row>
    <row r="21" spans="2:20" x14ac:dyDescent="0.3">
      <c r="B21" s="80"/>
      <c r="C21" s="80"/>
      <c r="D21" s="282"/>
      <c r="E21" s="80"/>
      <c r="F21" s="282"/>
      <c r="G21" s="80"/>
      <c r="H21" s="80"/>
      <c r="I21" s="80"/>
      <c r="J21" s="80"/>
      <c r="K21" s="80"/>
      <c r="L21" s="80"/>
      <c r="M21" s="80"/>
      <c r="N21" s="80"/>
      <c r="O21" s="80"/>
      <c r="P21" s="80"/>
      <c r="Q21" s="80"/>
      <c r="R21" s="80"/>
      <c r="S21" s="80"/>
      <c r="T21" s="93"/>
    </row>
    <row r="22" spans="2:20" x14ac:dyDescent="0.3">
      <c r="B22" s="80"/>
      <c r="C22" s="80"/>
      <c r="D22" s="282"/>
      <c r="E22" s="80"/>
      <c r="F22" s="282"/>
      <c r="G22" s="80"/>
      <c r="H22" s="80"/>
      <c r="I22" s="80"/>
      <c r="J22" s="80"/>
      <c r="K22" s="80"/>
      <c r="L22" s="80"/>
      <c r="M22" s="80"/>
      <c r="N22" s="80"/>
      <c r="O22" s="80"/>
      <c r="P22" s="80"/>
      <c r="Q22" s="80"/>
      <c r="R22" s="80"/>
      <c r="S22" s="80"/>
      <c r="T22" s="93"/>
    </row>
    <row r="23" spans="2:20" x14ac:dyDescent="0.3">
      <c r="B23" s="80"/>
      <c r="C23" s="80"/>
      <c r="D23" s="282"/>
      <c r="E23" s="80"/>
      <c r="F23" s="282"/>
      <c r="G23" s="80"/>
      <c r="H23" s="80"/>
      <c r="I23" s="80"/>
      <c r="J23" s="80"/>
      <c r="K23" s="80"/>
      <c r="L23" s="80"/>
      <c r="M23" s="80"/>
      <c r="N23" s="80"/>
      <c r="O23" s="80"/>
      <c r="P23" s="80"/>
      <c r="Q23" s="80"/>
      <c r="R23" s="80"/>
      <c r="S23" s="80"/>
      <c r="T23" s="93"/>
    </row>
    <row r="24" spans="2:20" x14ac:dyDescent="0.3">
      <c r="B24" s="80"/>
      <c r="C24" s="80"/>
      <c r="D24" s="282"/>
      <c r="E24" s="80"/>
      <c r="F24" s="282"/>
      <c r="G24" s="80"/>
      <c r="H24" s="80"/>
      <c r="I24" s="80"/>
      <c r="J24" s="80"/>
      <c r="K24" s="80"/>
      <c r="L24" s="80"/>
      <c r="M24" s="80"/>
      <c r="N24" s="80"/>
      <c r="O24" s="80"/>
      <c r="P24" s="80"/>
      <c r="Q24" s="80"/>
      <c r="R24" s="80"/>
      <c r="S24" s="80"/>
      <c r="T24" s="93"/>
    </row>
    <row r="25" spans="2:20" x14ac:dyDescent="0.3">
      <c r="B25" s="80"/>
      <c r="C25" s="80"/>
      <c r="D25" s="282"/>
      <c r="E25" s="80"/>
      <c r="F25" s="282"/>
      <c r="G25" s="80"/>
      <c r="H25" s="80"/>
      <c r="I25" s="80"/>
      <c r="J25" s="80"/>
      <c r="K25" s="80"/>
      <c r="L25" s="80"/>
      <c r="M25" s="80"/>
      <c r="N25" s="80"/>
      <c r="O25" s="80"/>
      <c r="P25" s="80"/>
      <c r="Q25" s="80"/>
      <c r="R25" s="80"/>
      <c r="S25" s="80"/>
      <c r="T25" s="93"/>
    </row>
    <row r="26" spans="2:20" x14ac:dyDescent="0.3">
      <c r="B26" s="80"/>
      <c r="C26" s="80"/>
      <c r="D26" s="282"/>
      <c r="E26" s="80"/>
      <c r="F26" s="282"/>
      <c r="G26" s="80"/>
      <c r="H26" s="80"/>
      <c r="I26" s="80"/>
      <c r="J26" s="80"/>
      <c r="K26" s="80"/>
      <c r="L26" s="80"/>
      <c r="M26" s="80"/>
      <c r="N26" s="80"/>
      <c r="O26" s="80"/>
      <c r="P26" s="80"/>
      <c r="Q26" s="80"/>
      <c r="R26" s="80"/>
      <c r="S26" s="80"/>
      <c r="T26" s="93"/>
    </row>
    <row r="27" spans="2:20" x14ac:dyDescent="0.3">
      <c r="B27" s="80"/>
      <c r="C27" s="80"/>
      <c r="D27" s="282"/>
      <c r="E27" s="80"/>
      <c r="F27" s="282"/>
      <c r="G27" s="80"/>
      <c r="H27" s="80"/>
      <c r="I27" s="80"/>
      <c r="J27" s="80"/>
      <c r="K27" s="80"/>
      <c r="L27" s="80"/>
      <c r="M27" s="80"/>
      <c r="N27" s="80"/>
      <c r="O27" s="80"/>
      <c r="P27" s="80"/>
      <c r="Q27" s="80"/>
      <c r="R27" s="80"/>
      <c r="S27" s="80"/>
      <c r="T27" s="93"/>
    </row>
    <row r="28" spans="2:20" x14ac:dyDescent="0.3">
      <c r="B28" s="80"/>
      <c r="C28" s="80"/>
      <c r="D28" s="282"/>
      <c r="E28" s="80"/>
      <c r="F28" s="282"/>
      <c r="G28" s="80"/>
      <c r="H28" s="80"/>
      <c r="I28" s="80"/>
      <c r="J28" s="80"/>
      <c r="K28" s="80"/>
      <c r="L28" s="80"/>
      <c r="M28" s="80"/>
      <c r="N28" s="80"/>
      <c r="O28" s="80"/>
      <c r="P28" s="80"/>
      <c r="Q28" s="80"/>
      <c r="R28" s="80"/>
      <c r="S28" s="80"/>
      <c r="T28" s="93"/>
    </row>
    <row r="29" spans="2:20" x14ac:dyDescent="0.3">
      <c r="B29" s="80"/>
      <c r="C29" s="80"/>
      <c r="D29" s="282"/>
      <c r="E29" s="80"/>
      <c r="F29" s="282"/>
      <c r="G29" s="80"/>
      <c r="H29" s="80"/>
      <c r="I29" s="80"/>
      <c r="J29" s="80"/>
      <c r="K29" s="80"/>
      <c r="L29" s="80"/>
      <c r="M29" s="80"/>
      <c r="N29" s="80"/>
      <c r="O29" s="80"/>
      <c r="P29" s="80"/>
      <c r="Q29" s="80"/>
      <c r="R29" s="80"/>
      <c r="S29" s="80"/>
      <c r="T29" s="93"/>
    </row>
    <row r="30" spans="2:20" x14ac:dyDescent="0.3">
      <c r="B30" s="80"/>
      <c r="C30" s="80"/>
      <c r="D30" s="282"/>
      <c r="E30" s="80"/>
      <c r="F30" s="282"/>
      <c r="G30" s="80"/>
      <c r="H30" s="80"/>
      <c r="I30" s="80"/>
      <c r="J30" s="80"/>
      <c r="K30" s="80"/>
      <c r="L30" s="80"/>
      <c r="M30" s="80"/>
      <c r="N30" s="80"/>
      <c r="O30" s="80"/>
      <c r="P30" s="80"/>
      <c r="Q30" s="80"/>
      <c r="R30" s="80"/>
      <c r="S30" s="80"/>
      <c r="T30" s="93"/>
    </row>
    <row r="31" spans="2:20" x14ac:dyDescent="0.3">
      <c r="B31" s="80"/>
      <c r="C31" s="80"/>
      <c r="D31" s="282"/>
      <c r="E31" s="80"/>
      <c r="F31" s="282"/>
      <c r="G31" s="80"/>
      <c r="H31" s="80"/>
      <c r="I31" s="80"/>
      <c r="J31" s="80"/>
      <c r="K31" s="80"/>
      <c r="L31" s="80"/>
      <c r="M31" s="80"/>
      <c r="N31" s="80"/>
      <c r="O31" s="80"/>
      <c r="P31" s="80"/>
      <c r="Q31" s="80"/>
      <c r="R31" s="80"/>
      <c r="S31" s="80"/>
      <c r="T31" s="93"/>
    </row>
    <row r="32" spans="2:20" x14ac:dyDescent="0.3">
      <c r="B32" s="80"/>
      <c r="C32" s="80"/>
      <c r="D32" s="282"/>
      <c r="E32" s="80"/>
      <c r="F32" s="282"/>
      <c r="G32" s="80"/>
      <c r="H32" s="80"/>
      <c r="I32" s="80"/>
      <c r="J32" s="80"/>
      <c r="K32" s="80"/>
      <c r="L32" s="80"/>
      <c r="M32" s="80"/>
      <c r="N32" s="80"/>
      <c r="O32" s="80"/>
      <c r="P32" s="80"/>
      <c r="Q32" s="80"/>
      <c r="R32" s="80"/>
      <c r="S32" s="80"/>
      <c r="T32" s="93"/>
    </row>
    <row r="33" spans="2:20" x14ac:dyDescent="0.3">
      <c r="B33" s="80"/>
      <c r="C33" s="80"/>
      <c r="D33" s="282"/>
      <c r="E33" s="80"/>
      <c r="F33" s="282"/>
      <c r="G33" s="80"/>
      <c r="H33" s="80"/>
      <c r="I33" s="80"/>
      <c r="J33" s="80"/>
      <c r="K33" s="80"/>
      <c r="L33" s="80"/>
      <c r="M33" s="80"/>
      <c r="N33" s="80"/>
      <c r="O33" s="80"/>
      <c r="P33" s="80"/>
      <c r="Q33" s="80"/>
      <c r="R33" s="80"/>
      <c r="S33" s="80"/>
      <c r="T33" s="93"/>
    </row>
    <row r="34" spans="2:20" x14ac:dyDescent="0.3">
      <c r="B34" s="80"/>
      <c r="C34" s="80"/>
      <c r="D34" s="282"/>
      <c r="E34" s="80"/>
      <c r="F34" s="282"/>
      <c r="G34" s="80"/>
      <c r="H34" s="80"/>
      <c r="I34" s="80"/>
      <c r="J34" s="80"/>
      <c r="K34" s="80"/>
      <c r="L34" s="80"/>
      <c r="M34" s="80"/>
      <c r="N34" s="80"/>
      <c r="O34" s="80"/>
      <c r="P34" s="80"/>
      <c r="Q34" s="80"/>
      <c r="R34" s="80"/>
      <c r="S34" s="80"/>
      <c r="T34" s="93"/>
    </row>
    <row r="35" spans="2:20" x14ac:dyDescent="0.3">
      <c r="B35" s="80"/>
      <c r="C35" s="80"/>
      <c r="D35" s="282"/>
      <c r="E35" s="80"/>
      <c r="F35" s="282"/>
      <c r="G35" s="80"/>
      <c r="H35" s="80"/>
      <c r="I35" s="80"/>
      <c r="J35" s="80"/>
      <c r="K35" s="80"/>
      <c r="L35" s="80"/>
      <c r="M35" s="80"/>
      <c r="N35" s="80"/>
      <c r="O35" s="80"/>
      <c r="P35" s="80"/>
      <c r="Q35" s="80"/>
      <c r="R35" s="80"/>
      <c r="S35" s="80"/>
      <c r="T35" s="93"/>
    </row>
    <row r="36" spans="2:20" x14ac:dyDescent="0.3">
      <c r="B36" s="80"/>
      <c r="C36" s="80"/>
      <c r="D36" s="282"/>
      <c r="E36" s="80"/>
      <c r="F36" s="282"/>
      <c r="G36" s="80"/>
      <c r="H36" s="80"/>
      <c r="I36" s="80"/>
      <c r="J36" s="80"/>
      <c r="K36" s="80"/>
      <c r="L36" s="80"/>
      <c r="M36" s="80"/>
      <c r="N36" s="80"/>
      <c r="O36" s="80"/>
      <c r="P36" s="80"/>
      <c r="Q36" s="80"/>
      <c r="R36" s="80"/>
      <c r="S36" s="80"/>
      <c r="T36" s="93"/>
    </row>
    <row r="37" spans="2:20" x14ac:dyDescent="0.3">
      <c r="B37" s="80"/>
      <c r="C37" s="80"/>
      <c r="D37" s="282"/>
      <c r="E37" s="80"/>
      <c r="F37" s="282"/>
      <c r="G37" s="80"/>
      <c r="H37" s="80"/>
      <c r="I37" s="80"/>
      <c r="J37" s="80"/>
      <c r="K37" s="80"/>
      <c r="L37" s="80"/>
      <c r="M37" s="80"/>
      <c r="N37" s="80"/>
      <c r="O37" s="80"/>
      <c r="P37" s="80"/>
      <c r="Q37" s="80"/>
      <c r="R37" s="80"/>
      <c r="S37" s="80"/>
      <c r="T37" s="93"/>
    </row>
    <row r="38" spans="2:20" x14ac:dyDescent="0.3">
      <c r="B38" s="80"/>
      <c r="C38" s="80"/>
      <c r="D38" s="282"/>
      <c r="E38" s="80"/>
      <c r="F38" s="282"/>
      <c r="G38" s="80"/>
      <c r="H38" s="80"/>
      <c r="I38" s="80"/>
      <c r="J38" s="80"/>
      <c r="K38" s="80"/>
      <c r="L38" s="80"/>
      <c r="M38" s="80"/>
      <c r="N38" s="80"/>
      <c r="O38" s="80"/>
      <c r="P38" s="80"/>
      <c r="Q38" s="80"/>
      <c r="R38" s="80"/>
      <c r="S38" s="80"/>
      <c r="T38" s="93"/>
    </row>
    <row r="39" spans="2:20" x14ac:dyDescent="0.3">
      <c r="B39" s="80"/>
      <c r="C39" s="80"/>
      <c r="D39" s="282"/>
      <c r="E39" s="80"/>
      <c r="F39" s="282"/>
      <c r="G39" s="80"/>
      <c r="H39" s="80"/>
      <c r="I39" s="80"/>
      <c r="J39" s="80"/>
      <c r="K39" s="80"/>
      <c r="L39" s="80"/>
      <c r="M39" s="80"/>
      <c r="N39" s="80"/>
      <c r="O39" s="80"/>
      <c r="P39" s="80"/>
      <c r="Q39" s="80"/>
      <c r="R39" s="80"/>
      <c r="S39" s="80"/>
      <c r="T39" s="93"/>
    </row>
    <row r="40" spans="2:20" x14ac:dyDescent="0.3">
      <c r="B40" s="80"/>
      <c r="C40" s="80"/>
      <c r="D40" s="282"/>
      <c r="E40" s="80"/>
      <c r="F40" s="282"/>
      <c r="G40" s="80"/>
      <c r="H40" s="80"/>
      <c r="I40" s="80"/>
      <c r="J40" s="80"/>
      <c r="K40" s="80"/>
      <c r="L40" s="80"/>
      <c r="M40" s="80"/>
      <c r="N40" s="80"/>
      <c r="O40" s="80"/>
      <c r="P40" s="80"/>
      <c r="Q40" s="80"/>
      <c r="R40" s="80"/>
      <c r="S40" s="80"/>
      <c r="T40" s="93"/>
    </row>
    <row r="41" spans="2:20" x14ac:dyDescent="0.3">
      <c r="B41" s="80"/>
      <c r="C41" s="80"/>
      <c r="D41" s="282"/>
      <c r="E41" s="80"/>
      <c r="F41" s="282"/>
      <c r="G41" s="80"/>
      <c r="H41" s="80"/>
      <c r="I41" s="80"/>
      <c r="J41" s="80"/>
      <c r="K41" s="80"/>
      <c r="L41" s="80"/>
      <c r="M41" s="80"/>
      <c r="N41" s="80"/>
      <c r="O41" s="80"/>
      <c r="P41" s="80"/>
      <c r="Q41" s="80"/>
      <c r="R41" s="80"/>
      <c r="S41" s="80"/>
      <c r="T41" s="93"/>
    </row>
    <row r="42" spans="2:20" x14ac:dyDescent="0.3">
      <c r="B42" s="80"/>
      <c r="C42" s="80"/>
      <c r="D42" s="282"/>
      <c r="E42" s="80"/>
      <c r="F42" s="282"/>
      <c r="G42" s="80"/>
      <c r="H42" s="80"/>
      <c r="I42" s="80"/>
      <c r="J42" s="80"/>
      <c r="K42" s="80"/>
      <c r="L42" s="80"/>
      <c r="M42" s="80"/>
      <c r="N42" s="80"/>
      <c r="O42" s="80"/>
      <c r="P42" s="80"/>
      <c r="Q42" s="80"/>
      <c r="R42" s="80"/>
      <c r="S42" s="80"/>
      <c r="T42" s="93"/>
    </row>
    <row r="43" spans="2:20" x14ac:dyDescent="0.3">
      <c r="B43" s="80"/>
      <c r="C43" s="80"/>
      <c r="D43" s="282"/>
      <c r="E43" s="80"/>
      <c r="F43" s="282"/>
      <c r="G43" s="80"/>
      <c r="H43" s="80"/>
      <c r="I43" s="80"/>
      <c r="J43" s="80"/>
      <c r="K43" s="80"/>
      <c r="L43" s="80"/>
      <c r="M43" s="80"/>
      <c r="N43" s="80"/>
      <c r="O43" s="80"/>
      <c r="P43" s="80"/>
      <c r="Q43" s="80"/>
      <c r="R43" s="80"/>
      <c r="S43" s="80"/>
      <c r="T43" s="93"/>
    </row>
    <row r="44" spans="2:20" x14ac:dyDescent="0.3">
      <c r="B44" s="80"/>
      <c r="C44" s="80"/>
      <c r="D44" s="282"/>
      <c r="E44" s="80"/>
      <c r="F44" s="282"/>
      <c r="G44" s="80"/>
      <c r="H44" s="80"/>
      <c r="I44" s="80"/>
      <c r="J44" s="80"/>
      <c r="K44" s="80"/>
      <c r="L44" s="80"/>
      <c r="M44" s="80"/>
      <c r="N44" s="80"/>
      <c r="O44" s="80"/>
      <c r="P44" s="80"/>
      <c r="Q44" s="80"/>
      <c r="R44" s="80"/>
      <c r="S44" s="80"/>
      <c r="T44" s="93"/>
    </row>
    <row r="45" spans="2:20" x14ac:dyDescent="0.3">
      <c r="B45" s="80"/>
      <c r="C45" s="80"/>
      <c r="D45" s="282"/>
      <c r="E45" s="80"/>
      <c r="F45" s="282"/>
      <c r="G45" s="80"/>
      <c r="H45" s="80"/>
      <c r="I45" s="80"/>
      <c r="J45" s="80"/>
      <c r="K45" s="80"/>
      <c r="L45" s="80"/>
      <c r="M45" s="80"/>
      <c r="N45" s="80"/>
      <c r="O45" s="80"/>
      <c r="P45" s="80"/>
      <c r="Q45" s="80"/>
      <c r="R45" s="80"/>
      <c r="S45" s="80"/>
      <c r="T45" s="93"/>
    </row>
    <row r="46" spans="2:20" x14ac:dyDescent="0.3">
      <c r="B46" s="80"/>
      <c r="C46" s="80"/>
      <c r="D46" s="282"/>
      <c r="E46" s="80"/>
      <c r="F46" s="282"/>
      <c r="G46" s="80"/>
      <c r="H46" s="80"/>
      <c r="I46" s="80"/>
      <c r="J46" s="80"/>
      <c r="K46" s="80"/>
      <c r="L46" s="80"/>
      <c r="M46" s="80"/>
      <c r="N46" s="80"/>
      <c r="O46" s="80"/>
      <c r="P46" s="80"/>
      <c r="Q46" s="80"/>
      <c r="R46" s="80"/>
      <c r="S46" s="80"/>
      <c r="T46" s="93"/>
    </row>
    <row r="47" spans="2:20" x14ac:dyDescent="0.3">
      <c r="B47" s="80"/>
      <c r="C47" s="80"/>
      <c r="D47" s="282"/>
      <c r="E47" s="80"/>
      <c r="F47" s="282"/>
      <c r="G47" s="80"/>
      <c r="H47" s="80"/>
      <c r="I47" s="80"/>
      <c r="J47" s="80"/>
      <c r="K47" s="80"/>
      <c r="L47" s="80"/>
      <c r="M47" s="80"/>
      <c r="N47" s="80"/>
      <c r="O47" s="80"/>
      <c r="P47" s="80"/>
      <c r="Q47" s="80"/>
      <c r="R47" s="80"/>
      <c r="S47" s="80"/>
      <c r="T47" s="93"/>
    </row>
    <row r="48" spans="2:20" x14ac:dyDescent="0.3">
      <c r="B48" s="80"/>
      <c r="C48" s="80"/>
      <c r="D48" s="282"/>
      <c r="E48" s="80"/>
      <c r="F48" s="282"/>
      <c r="G48" s="80"/>
      <c r="H48" s="80"/>
      <c r="I48" s="80"/>
      <c r="J48" s="80"/>
      <c r="K48" s="80"/>
      <c r="L48" s="80"/>
      <c r="M48" s="80"/>
      <c r="N48" s="80"/>
      <c r="O48" s="80"/>
      <c r="P48" s="80"/>
      <c r="Q48" s="80"/>
      <c r="R48" s="80"/>
      <c r="S48" s="80"/>
      <c r="T48" s="93"/>
    </row>
    <row r="49" spans="2:20" x14ac:dyDescent="0.3">
      <c r="B49" s="80"/>
      <c r="C49" s="80"/>
      <c r="D49" s="282"/>
      <c r="E49" s="80"/>
      <c r="F49" s="282"/>
      <c r="G49" s="80"/>
      <c r="H49" s="80"/>
      <c r="I49" s="80"/>
      <c r="J49" s="80"/>
      <c r="K49" s="80"/>
      <c r="L49" s="80"/>
      <c r="M49" s="80"/>
      <c r="N49" s="80"/>
      <c r="O49" s="80"/>
      <c r="P49" s="80"/>
      <c r="Q49" s="80"/>
      <c r="R49" s="80"/>
      <c r="S49" s="80"/>
      <c r="T49" s="93"/>
    </row>
    <row r="50" spans="2:20" x14ac:dyDescent="0.3">
      <c r="B50" s="80"/>
      <c r="C50" s="80"/>
      <c r="D50" s="282"/>
      <c r="E50" s="80"/>
      <c r="F50" s="282"/>
      <c r="G50" s="80"/>
      <c r="H50" s="80"/>
      <c r="I50" s="80"/>
      <c r="J50" s="80"/>
      <c r="K50" s="80"/>
      <c r="L50" s="80"/>
      <c r="M50" s="80"/>
      <c r="N50" s="80"/>
      <c r="O50" s="80"/>
      <c r="P50" s="80"/>
      <c r="Q50" s="80"/>
      <c r="R50" s="80"/>
      <c r="S50" s="80"/>
      <c r="T50" s="93"/>
    </row>
    <row r="51" spans="2:20" x14ac:dyDescent="0.3">
      <c r="B51" s="80"/>
      <c r="C51" s="80"/>
      <c r="D51" s="282"/>
      <c r="E51" s="80"/>
      <c r="F51" s="282"/>
      <c r="G51" s="80"/>
      <c r="H51" s="80"/>
      <c r="I51" s="80"/>
      <c r="J51" s="80"/>
      <c r="K51" s="80"/>
      <c r="L51" s="80"/>
      <c r="M51" s="80"/>
      <c r="N51" s="80"/>
      <c r="O51" s="80"/>
      <c r="P51" s="80"/>
      <c r="Q51" s="80"/>
      <c r="R51" s="80"/>
      <c r="S51" s="80"/>
      <c r="T51" s="93"/>
    </row>
    <row r="52" spans="2:20" x14ac:dyDescent="0.3">
      <c r="B52" s="80"/>
      <c r="C52" s="80"/>
      <c r="D52" s="282"/>
      <c r="E52" s="80"/>
      <c r="F52" s="282"/>
      <c r="G52" s="80"/>
      <c r="H52" s="80"/>
      <c r="I52" s="80"/>
      <c r="J52" s="80"/>
      <c r="K52" s="80"/>
      <c r="L52" s="80"/>
      <c r="M52" s="80"/>
      <c r="N52" s="80"/>
      <c r="O52" s="80"/>
      <c r="P52" s="80"/>
      <c r="Q52" s="80"/>
      <c r="R52" s="80"/>
      <c r="S52" s="80"/>
      <c r="T52" s="93"/>
    </row>
    <row r="53" spans="2:20" x14ac:dyDescent="0.3">
      <c r="B53" s="80"/>
      <c r="C53" s="80"/>
      <c r="D53" s="510" t="s">
        <v>1049</v>
      </c>
      <c r="E53" s="511"/>
      <c r="F53" s="282"/>
      <c r="G53" s="80"/>
      <c r="H53" s="80"/>
      <c r="I53" s="80"/>
      <c r="J53" s="80"/>
      <c r="K53" s="80"/>
      <c r="L53" s="80"/>
      <c r="M53" s="80"/>
      <c r="N53" s="80"/>
      <c r="O53" s="80"/>
      <c r="P53" s="80"/>
      <c r="Q53" s="80"/>
      <c r="R53" s="80"/>
      <c r="S53" s="80"/>
      <c r="T53" s="93"/>
    </row>
  </sheetData>
  <sheetProtection selectLockedCells="1"/>
  <mergeCells count="10">
    <mergeCell ref="D53:E53"/>
    <mergeCell ref="T7:T8"/>
    <mergeCell ref="S7:S8"/>
    <mergeCell ref="B7:B8"/>
    <mergeCell ref="D7:D8"/>
    <mergeCell ref="F7:F8"/>
    <mergeCell ref="G7:Q7"/>
    <mergeCell ref="R7:R8"/>
    <mergeCell ref="E7:E8"/>
    <mergeCell ref="C7:C8"/>
  </mergeCells>
  <pageMargins left="0.23622047244094491" right="0.23622047244094491" top="0.74803149606299213" bottom="0.74803149606299213" header="0.31496062992125984" footer="0.31496062992125984"/>
  <pageSetup paperSize="9" scale="80" orientation="landscape" r:id="rId1"/>
  <rowBreaks count="1" manualBreakCount="1">
    <brk id="31" max="1638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5"/>
  <dimension ref="B2:Q87"/>
  <sheetViews>
    <sheetView showGridLines="0" workbookViewId="0"/>
  </sheetViews>
  <sheetFormatPr defaultRowHeight="14.4" x14ac:dyDescent="0.3"/>
  <cols>
    <col min="1" max="1" width="2" customWidth="1"/>
    <col min="2" max="2" width="6.88671875" style="17" customWidth="1"/>
    <col min="3" max="3" width="25" customWidth="1"/>
    <col min="10" max="10" width="10.6640625" customWidth="1"/>
    <col min="16" max="16" width="12.5546875" customWidth="1"/>
    <col min="17" max="17" width="11.109375" customWidth="1"/>
  </cols>
  <sheetData>
    <row r="2" spans="2:17" x14ac:dyDescent="0.3">
      <c r="B2" s="77" t="s">
        <v>793</v>
      </c>
    </row>
    <row r="4" spans="2:17" ht="15" thickBot="1" x14ac:dyDescent="0.35"/>
    <row r="5" spans="2:17" ht="15" thickBot="1" x14ac:dyDescent="0.35">
      <c r="B5" s="516" t="s">
        <v>685</v>
      </c>
      <c r="C5" s="149" t="s">
        <v>686</v>
      </c>
      <c r="D5" s="518"/>
      <c r="E5" s="518"/>
      <c r="F5" s="518"/>
      <c r="G5" s="518"/>
      <c r="H5" s="518"/>
      <c r="I5" s="518"/>
      <c r="J5" s="518"/>
      <c r="K5" s="518"/>
      <c r="L5" s="518"/>
      <c r="M5" s="518"/>
      <c r="N5" s="518"/>
      <c r="O5" s="518"/>
      <c r="P5" s="518"/>
      <c r="Q5" s="519"/>
    </row>
    <row r="6" spans="2:17" ht="15" thickBot="1" x14ac:dyDescent="0.35">
      <c r="B6" s="517"/>
      <c r="C6" s="149" t="s">
        <v>687</v>
      </c>
      <c r="D6" s="518"/>
      <c r="E6" s="518"/>
      <c r="F6" s="518"/>
      <c r="G6" s="518"/>
      <c r="H6" s="518"/>
      <c r="I6" s="518"/>
      <c r="J6" s="518"/>
      <c r="K6" s="518"/>
      <c r="L6" s="518"/>
      <c r="M6" s="518"/>
      <c r="N6" s="518"/>
      <c r="O6" s="518"/>
      <c r="P6" s="518"/>
      <c r="Q6" s="519"/>
    </row>
    <row r="7" spans="2:17" ht="14.4" customHeight="1" x14ac:dyDescent="0.3">
      <c r="B7" s="516" t="s">
        <v>688</v>
      </c>
      <c r="C7" s="521" t="s">
        <v>689</v>
      </c>
      <c r="D7" s="524"/>
      <c r="E7" s="525"/>
      <c r="F7" s="525"/>
      <c r="G7" s="525"/>
      <c r="H7" s="525"/>
      <c r="I7" s="525"/>
      <c r="J7" s="525"/>
      <c r="K7" s="525"/>
      <c r="L7" s="525"/>
      <c r="M7" s="525"/>
      <c r="N7" s="525"/>
      <c r="O7" s="525"/>
      <c r="P7" s="525"/>
      <c r="Q7" s="526"/>
    </row>
    <row r="8" spans="2:17" x14ac:dyDescent="0.3">
      <c r="B8" s="520"/>
      <c r="C8" s="522"/>
      <c r="D8" s="527"/>
      <c r="E8" s="528"/>
      <c r="F8" s="528"/>
      <c r="G8" s="528"/>
      <c r="H8" s="528"/>
      <c r="I8" s="528"/>
      <c r="J8" s="528"/>
      <c r="K8" s="528"/>
      <c r="L8" s="528"/>
      <c r="M8" s="528"/>
      <c r="N8" s="528"/>
      <c r="O8" s="528"/>
      <c r="P8" s="528"/>
      <c r="Q8" s="529"/>
    </row>
    <row r="9" spans="2:17" ht="15" thickBot="1" x14ac:dyDescent="0.35">
      <c r="B9" s="517"/>
      <c r="C9" s="523"/>
      <c r="D9" s="530"/>
      <c r="E9" s="531"/>
      <c r="F9" s="531"/>
      <c r="G9" s="531"/>
      <c r="H9" s="531"/>
      <c r="I9" s="531"/>
      <c r="J9" s="531"/>
      <c r="K9" s="531"/>
      <c r="L9" s="531"/>
      <c r="M9" s="531"/>
      <c r="N9" s="531"/>
      <c r="O9" s="531"/>
      <c r="P9" s="531"/>
      <c r="Q9" s="532"/>
    </row>
    <row r="10" spans="2:17" ht="15" thickBot="1" x14ac:dyDescent="0.35">
      <c r="B10" s="150" t="s">
        <v>690</v>
      </c>
      <c r="C10" s="151" t="s">
        <v>483</v>
      </c>
      <c r="D10" s="518"/>
      <c r="E10" s="518"/>
      <c r="F10" s="518"/>
      <c r="G10" s="518"/>
      <c r="H10" s="518"/>
      <c r="I10" s="518"/>
      <c r="J10" s="518"/>
      <c r="K10" s="518"/>
      <c r="L10" s="518"/>
      <c r="M10" s="518"/>
      <c r="N10" s="518"/>
      <c r="O10" s="518"/>
      <c r="P10" s="518"/>
      <c r="Q10" s="519"/>
    </row>
    <row r="11" spans="2:17" ht="15" thickBot="1" x14ac:dyDescent="0.35">
      <c r="B11" s="150" t="s">
        <v>691</v>
      </c>
      <c r="C11" s="152" t="s">
        <v>692</v>
      </c>
      <c r="D11" s="539" t="s">
        <v>693</v>
      </c>
      <c r="E11" s="540"/>
      <c r="F11" s="540"/>
      <c r="G11" s="541"/>
      <c r="H11" s="153"/>
      <c r="I11" s="149" t="s">
        <v>694</v>
      </c>
      <c r="J11" s="153"/>
      <c r="K11" s="542"/>
      <c r="L11" s="543"/>
      <c r="M11" s="543"/>
      <c r="N11" s="543"/>
      <c r="O11" s="543"/>
      <c r="P11" s="543"/>
      <c r="Q11" s="544"/>
    </row>
    <row r="12" spans="2:17" ht="15" thickBot="1" x14ac:dyDescent="0.35">
      <c r="B12" s="150" t="s">
        <v>695</v>
      </c>
      <c r="C12" s="149" t="s">
        <v>696</v>
      </c>
      <c r="D12" s="545">
        <f>ROUNDDOWN(Q81,0)</f>
        <v>0</v>
      </c>
      <c r="E12" s="545"/>
      <c r="F12" s="545"/>
      <c r="G12" s="545"/>
      <c r="H12" s="545"/>
      <c r="I12" s="545"/>
      <c r="J12" s="545"/>
      <c r="K12" s="545"/>
      <c r="L12" s="545"/>
      <c r="M12" s="545"/>
      <c r="N12" s="545"/>
      <c r="O12" s="545"/>
      <c r="P12" s="545"/>
      <c r="Q12" s="546"/>
    </row>
    <row r="13" spans="2:17" ht="29.4" thickBot="1" x14ac:dyDescent="0.35">
      <c r="B13" s="150" t="s">
        <v>697</v>
      </c>
      <c r="C13" s="149" t="s">
        <v>698</v>
      </c>
      <c r="D13" s="518"/>
      <c r="E13" s="518"/>
      <c r="F13" s="518"/>
      <c r="G13" s="518"/>
      <c r="H13" s="518"/>
      <c r="I13" s="518"/>
      <c r="J13" s="518"/>
      <c r="K13" s="518"/>
      <c r="L13" s="518"/>
      <c r="M13" s="518"/>
      <c r="N13" s="518"/>
      <c r="O13" s="518"/>
      <c r="P13" s="518"/>
      <c r="Q13" s="519"/>
    </row>
    <row r="14" spans="2:17" ht="15" customHeight="1" thickBot="1" x14ac:dyDescent="0.35">
      <c r="B14" s="516" t="s">
        <v>699</v>
      </c>
      <c r="C14" s="547" t="s">
        <v>700</v>
      </c>
      <c r="D14" s="548"/>
      <c r="E14" s="548"/>
      <c r="F14" s="548"/>
      <c r="G14" s="548"/>
      <c r="H14" s="548"/>
      <c r="I14" s="548"/>
      <c r="J14" s="548"/>
      <c r="K14" s="548"/>
      <c r="L14" s="548"/>
      <c r="M14" s="548"/>
      <c r="N14" s="548"/>
      <c r="O14" s="548"/>
      <c r="P14" s="548"/>
      <c r="Q14" s="549"/>
    </row>
    <row r="15" spans="2:17" ht="15" thickBot="1" x14ac:dyDescent="0.35">
      <c r="B15" s="520"/>
      <c r="C15" s="149" t="s">
        <v>701</v>
      </c>
      <c r="D15" s="550"/>
      <c r="E15" s="550"/>
      <c r="F15" s="550"/>
      <c r="G15" s="550"/>
      <c r="H15" s="551"/>
      <c r="I15" s="551"/>
      <c r="J15" s="551"/>
      <c r="K15" s="551"/>
      <c r="L15" s="551"/>
      <c r="M15" s="551"/>
      <c r="N15" s="551"/>
      <c r="O15" s="551"/>
      <c r="P15" s="551"/>
      <c r="Q15" s="552"/>
    </row>
    <row r="16" spans="2:17" ht="15" thickBot="1" x14ac:dyDescent="0.35">
      <c r="B16" s="520"/>
      <c r="C16" s="149" t="s">
        <v>702</v>
      </c>
      <c r="D16" s="553"/>
      <c r="E16" s="554"/>
      <c r="F16" s="554"/>
      <c r="G16" s="554"/>
      <c r="H16" s="555"/>
      <c r="I16" s="555"/>
      <c r="J16" s="555"/>
      <c r="K16" s="555"/>
      <c r="L16" s="555"/>
      <c r="M16" s="555"/>
      <c r="N16" s="555"/>
      <c r="O16" s="555"/>
      <c r="P16" s="555"/>
      <c r="Q16" s="556"/>
    </row>
    <row r="17" spans="2:17" ht="18.600000000000001" customHeight="1" thickBot="1" x14ac:dyDescent="0.35">
      <c r="B17" s="520"/>
      <c r="C17" s="154" t="s">
        <v>703</v>
      </c>
      <c r="D17" s="553"/>
      <c r="E17" s="554"/>
      <c r="F17" s="554"/>
      <c r="G17" s="554"/>
      <c r="H17" s="555"/>
      <c r="I17" s="555"/>
      <c r="J17" s="555"/>
      <c r="K17" s="555"/>
      <c r="L17" s="555"/>
      <c r="M17" s="555"/>
      <c r="N17" s="555"/>
      <c r="O17" s="555"/>
      <c r="P17" s="555"/>
      <c r="Q17" s="556"/>
    </row>
    <row r="18" spans="2:17" ht="15" thickBot="1" x14ac:dyDescent="0.35">
      <c r="B18" s="517"/>
      <c r="C18" s="154"/>
      <c r="D18" s="553"/>
      <c r="E18" s="554"/>
      <c r="F18" s="554"/>
      <c r="G18" s="554"/>
      <c r="H18" s="555"/>
      <c r="I18" s="555"/>
      <c r="J18" s="555"/>
      <c r="K18" s="555"/>
      <c r="L18" s="555"/>
      <c r="M18" s="555"/>
      <c r="N18" s="555"/>
      <c r="O18" s="555"/>
      <c r="P18" s="555"/>
      <c r="Q18" s="556"/>
    </row>
    <row r="19" spans="2:17" ht="14.4" customHeight="1" x14ac:dyDescent="0.3">
      <c r="B19" s="516" t="s">
        <v>704</v>
      </c>
      <c r="C19" s="547" t="s">
        <v>705</v>
      </c>
      <c r="D19" s="548"/>
      <c r="E19" s="548"/>
      <c r="F19" s="548"/>
      <c r="G19" s="548"/>
      <c r="H19" s="548"/>
      <c r="I19" s="548"/>
      <c r="J19" s="548"/>
      <c r="K19" s="548"/>
      <c r="L19" s="548"/>
      <c r="M19" s="548"/>
      <c r="N19" s="548"/>
      <c r="O19" s="548"/>
      <c r="P19" s="548"/>
      <c r="Q19" s="549"/>
    </row>
    <row r="20" spans="2:17" ht="15" thickBot="1" x14ac:dyDescent="0.35">
      <c r="B20" s="520"/>
      <c r="C20" s="560"/>
      <c r="D20" s="561"/>
      <c r="E20" s="561"/>
      <c r="F20" s="561"/>
      <c r="G20" s="561"/>
      <c r="H20" s="561"/>
      <c r="I20" s="561"/>
      <c r="J20" s="561"/>
      <c r="K20" s="561"/>
      <c r="L20" s="561"/>
      <c r="M20" s="561"/>
      <c r="N20" s="561"/>
      <c r="O20" s="561"/>
      <c r="P20" s="561"/>
      <c r="Q20" s="562"/>
    </row>
    <row r="21" spans="2:17" ht="15" customHeight="1" thickBot="1" x14ac:dyDescent="0.35">
      <c r="B21" s="520"/>
      <c r="C21" s="568" t="s">
        <v>484</v>
      </c>
      <c r="D21" s="570" t="s">
        <v>455</v>
      </c>
      <c r="E21" s="571"/>
      <c r="F21" s="571"/>
      <c r="G21" s="571"/>
      <c r="H21" s="571"/>
      <c r="I21" s="571"/>
      <c r="J21" s="571"/>
      <c r="K21" s="571"/>
      <c r="L21" s="571"/>
      <c r="M21" s="571"/>
      <c r="N21" s="571"/>
      <c r="O21" s="572"/>
      <c r="P21" s="568" t="s">
        <v>485</v>
      </c>
      <c r="Q21" s="568" t="s">
        <v>706</v>
      </c>
    </row>
    <row r="22" spans="2:17" ht="15" thickBot="1" x14ac:dyDescent="0.35">
      <c r="B22" s="520"/>
      <c r="C22" s="569"/>
      <c r="D22" s="155" t="s">
        <v>461</v>
      </c>
      <c r="E22" s="155" t="s">
        <v>462</v>
      </c>
      <c r="F22" s="155" t="s">
        <v>463</v>
      </c>
      <c r="G22" s="155" t="s">
        <v>464</v>
      </c>
      <c r="H22" s="155" t="s">
        <v>465</v>
      </c>
      <c r="I22" s="155" t="s">
        <v>466</v>
      </c>
      <c r="J22" s="155" t="s">
        <v>467</v>
      </c>
      <c r="K22" s="155" t="s">
        <v>468</v>
      </c>
      <c r="L22" s="155" t="s">
        <v>469</v>
      </c>
      <c r="M22" s="155" t="s">
        <v>707</v>
      </c>
      <c r="N22" s="155" t="s">
        <v>708</v>
      </c>
      <c r="O22" s="155" t="s">
        <v>709</v>
      </c>
      <c r="P22" s="569"/>
      <c r="Q22" s="569"/>
    </row>
    <row r="23" spans="2:17" ht="15" thickBot="1" x14ac:dyDescent="0.35">
      <c r="B23" s="520"/>
      <c r="C23" s="156" t="s">
        <v>486</v>
      </c>
      <c r="D23" s="157"/>
      <c r="E23" s="157"/>
      <c r="F23" s="157"/>
      <c r="G23" s="157"/>
      <c r="H23" s="157"/>
      <c r="I23" s="157"/>
      <c r="J23" s="157"/>
      <c r="K23" s="157"/>
      <c r="L23" s="157"/>
      <c r="M23" s="157"/>
      <c r="N23" s="157"/>
      <c r="O23" s="157"/>
      <c r="P23" s="158"/>
      <c r="Q23" s="158"/>
    </row>
    <row r="24" spans="2:17" ht="15" thickBot="1" x14ac:dyDescent="0.35">
      <c r="B24" s="520"/>
      <c r="C24" s="156" t="s">
        <v>487</v>
      </c>
      <c r="D24" s="157"/>
      <c r="E24" s="157"/>
      <c r="F24" s="157"/>
      <c r="G24" s="157"/>
      <c r="H24" s="157"/>
      <c r="I24" s="157"/>
      <c r="J24" s="157"/>
      <c r="K24" s="157"/>
      <c r="L24" s="157"/>
      <c r="M24" s="157"/>
      <c r="N24" s="157"/>
      <c r="O24" s="157"/>
      <c r="P24" s="158"/>
      <c r="Q24" s="158"/>
    </row>
    <row r="25" spans="2:17" ht="15" thickBot="1" x14ac:dyDescent="0.35">
      <c r="B25" s="520"/>
      <c r="C25" s="156" t="s">
        <v>488</v>
      </c>
      <c r="D25" s="157"/>
      <c r="E25" s="157"/>
      <c r="F25" s="157"/>
      <c r="G25" s="157"/>
      <c r="H25" s="157"/>
      <c r="I25" s="157"/>
      <c r="J25" s="157"/>
      <c r="K25" s="157"/>
      <c r="L25" s="157"/>
      <c r="M25" s="157"/>
      <c r="N25" s="157"/>
      <c r="O25" s="157"/>
      <c r="P25" s="158"/>
      <c r="Q25" s="158"/>
    </row>
    <row r="26" spans="2:17" ht="15" thickBot="1" x14ac:dyDescent="0.35">
      <c r="B26" s="520"/>
      <c r="C26" s="155"/>
      <c r="D26" s="157"/>
      <c r="E26" s="157"/>
      <c r="F26" s="157"/>
      <c r="G26" s="157"/>
      <c r="H26" s="157"/>
      <c r="I26" s="157"/>
      <c r="J26" s="157"/>
      <c r="K26" s="157"/>
      <c r="L26" s="157"/>
      <c r="M26" s="157"/>
      <c r="N26" s="157"/>
      <c r="O26" s="157"/>
      <c r="P26" s="157"/>
      <c r="Q26" s="157"/>
    </row>
    <row r="27" spans="2:17" x14ac:dyDescent="0.3">
      <c r="B27" s="520"/>
      <c r="C27" s="159"/>
      <c r="D27" s="159"/>
      <c r="E27" s="159"/>
      <c r="F27" s="159"/>
      <c r="G27" s="159"/>
      <c r="H27" s="159"/>
      <c r="I27" s="159"/>
      <c r="J27" s="159"/>
      <c r="K27" s="159"/>
      <c r="L27" s="159"/>
      <c r="M27" s="159"/>
      <c r="N27" s="159"/>
      <c r="O27" s="159"/>
      <c r="P27" s="159"/>
      <c r="Q27" s="160"/>
    </row>
    <row r="28" spans="2:17" ht="14.4" customHeight="1" x14ac:dyDescent="0.3">
      <c r="B28" s="520"/>
      <c r="C28" s="573" t="s">
        <v>490</v>
      </c>
      <c r="D28" s="574"/>
      <c r="E28" s="574"/>
      <c r="F28" s="574"/>
      <c r="G28" s="574"/>
      <c r="H28" s="574"/>
      <c r="I28" s="574"/>
      <c r="J28" s="574"/>
      <c r="K28" s="574"/>
      <c r="L28" s="574"/>
      <c r="M28" s="574"/>
      <c r="N28" s="574"/>
      <c r="O28" s="574"/>
      <c r="P28" s="574"/>
      <c r="Q28" s="575"/>
    </row>
    <row r="29" spans="2:17" ht="15" customHeight="1" thickBot="1" x14ac:dyDescent="0.35">
      <c r="B29" s="517"/>
      <c r="C29" s="576" t="s">
        <v>491</v>
      </c>
      <c r="D29" s="577"/>
      <c r="E29" s="577"/>
      <c r="F29" s="577"/>
      <c r="G29" s="577"/>
      <c r="H29" s="577"/>
      <c r="I29" s="577"/>
      <c r="J29" s="577"/>
      <c r="K29" s="577"/>
      <c r="L29" s="577"/>
      <c r="M29" s="577"/>
      <c r="N29" s="577"/>
      <c r="O29" s="577"/>
      <c r="P29" s="577"/>
      <c r="Q29" s="578"/>
    </row>
    <row r="30" spans="2:17" ht="15" customHeight="1" thickBot="1" x14ac:dyDescent="0.35">
      <c r="B30" s="516" t="s">
        <v>710</v>
      </c>
      <c r="C30" s="547" t="s">
        <v>711</v>
      </c>
      <c r="D30" s="548"/>
      <c r="E30" s="548"/>
      <c r="F30" s="548"/>
      <c r="G30" s="548"/>
      <c r="H30" s="549"/>
      <c r="I30" s="161">
        <v>1</v>
      </c>
      <c r="J30" s="563"/>
      <c r="K30" s="518"/>
      <c r="L30" s="518"/>
      <c r="M30" s="518"/>
      <c r="N30" s="518"/>
      <c r="O30" s="518"/>
      <c r="P30" s="518"/>
      <c r="Q30" s="519"/>
    </row>
    <row r="31" spans="2:17" ht="15" thickBot="1" x14ac:dyDescent="0.35">
      <c r="B31" s="520"/>
      <c r="C31" s="557"/>
      <c r="D31" s="558"/>
      <c r="E31" s="558"/>
      <c r="F31" s="558"/>
      <c r="G31" s="558"/>
      <c r="H31" s="559"/>
      <c r="I31" s="161">
        <v>2</v>
      </c>
      <c r="J31" s="563"/>
      <c r="K31" s="518"/>
      <c r="L31" s="518"/>
      <c r="M31" s="518"/>
      <c r="N31" s="518"/>
      <c r="O31" s="518"/>
      <c r="P31" s="518"/>
      <c r="Q31" s="519"/>
    </row>
    <row r="32" spans="2:17" ht="15" thickBot="1" x14ac:dyDescent="0.35">
      <c r="B32" s="517"/>
      <c r="C32" s="560"/>
      <c r="D32" s="561"/>
      <c r="E32" s="561"/>
      <c r="F32" s="561"/>
      <c r="G32" s="561"/>
      <c r="H32" s="562"/>
      <c r="I32" s="161">
        <v>3</v>
      </c>
      <c r="J32" s="563"/>
      <c r="K32" s="518"/>
      <c r="L32" s="518"/>
      <c r="M32" s="518"/>
      <c r="N32" s="518"/>
      <c r="O32" s="518"/>
      <c r="P32" s="518"/>
      <c r="Q32" s="519"/>
    </row>
    <row r="33" spans="2:17" ht="14.4" customHeight="1" x14ac:dyDescent="0.3">
      <c r="B33" s="626" t="s">
        <v>712</v>
      </c>
      <c r="C33" s="629" t="s">
        <v>492</v>
      </c>
      <c r="D33" s="629"/>
      <c r="E33" s="629"/>
      <c r="F33" s="629"/>
      <c r="G33" s="629"/>
      <c r="H33" s="629"/>
      <c r="I33" s="629"/>
      <c r="J33" s="629"/>
      <c r="K33" s="629"/>
      <c r="L33" s="629"/>
      <c r="M33" s="629"/>
      <c r="N33" s="629"/>
      <c r="O33" s="629"/>
      <c r="P33" s="629"/>
      <c r="Q33" s="630"/>
    </row>
    <row r="34" spans="2:17" ht="15" thickBot="1" x14ac:dyDescent="0.35">
      <c r="B34" s="627"/>
      <c r="C34" s="631"/>
      <c r="D34" s="631"/>
      <c r="E34" s="631"/>
      <c r="F34" s="631"/>
      <c r="G34" s="631"/>
      <c r="H34" s="631"/>
      <c r="I34" s="631"/>
      <c r="J34" s="631"/>
      <c r="K34" s="631"/>
      <c r="L34" s="631"/>
      <c r="M34" s="631"/>
      <c r="N34" s="631"/>
      <c r="O34" s="631"/>
      <c r="P34" s="631"/>
      <c r="Q34" s="632"/>
    </row>
    <row r="35" spans="2:17" ht="15" customHeight="1" thickBot="1" x14ac:dyDescent="0.35">
      <c r="B35" s="627"/>
      <c r="C35" s="566" t="s">
        <v>493</v>
      </c>
      <c r="D35" s="566"/>
      <c r="E35" s="566"/>
      <c r="F35" s="566"/>
      <c r="G35" s="566"/>
      <c r="H35" s="566"/>
      <c r="I35" s="595"/>
      <c r="J35" s="635" t="s">
        <v>494</v>
      </c>
      <c r="K35" s="637" t="s">
        <v>495</v>
      </c>
      <c r="L35" s="638"/>
      <c r="M35" s="638"/>
      <c r="N35" s="638"/>
      <c r="O35" s="638"/>
      <c r="P35" s="639"/>
      <c r="Q35" s="640" t="s">
        <v>713</v>
      </c>
    </row>
    <row r="36" spans="2:17" ht="21.9" customHeight="1" thickBot="1" x14ac:dyDescent="0.35">
      <c r="B36" s="627"/>
      <c r="C36" s="633"/>
      <c r="D36" s="633"/>
      <c r="E36" s="633"/>
      <c r="F36" s="633"/>
      <c r="G36" s="633"/>
      <c r="H36" s="633"/>
      <c r="I36" s="634"/>
      <c r="J36" s="636"/>
      <c r="K36" s="637" t="s">
        <v>496</v>
      </c>
      <c r="L36" s="638"/>
      <c r="M36" s="638"/>
      <c r="N36" s="639"/>
      <c r="O36" s="643" t="s">
        <v>714</v>
      </c>
      <c r="P36" s="643" t="s">
        <v>497</v>
      </c>
      <c r="Q36" s="641"/>
    </row>
    <row r="37" spans="2:17" ht="21.9" customHeight="1" thickBot="1" x14ac:dyDescent="0.35">
      <c r="B37" s="627"/>
      <c r="C37" s="567"/>
      <c r="D37" s="567"/>
      <c r="E37" s="567"/>
      <c r="F37" s="567"/>
      <c r="G37" s="567"/>
      <c r="H37" s="567"/>
      <c r="I37" s="596"/>
      <c r="J37" s="636"/>
      <c r="K37" s="162" t="s">
        <v>498</v>
      </c>
      <c r="L37" s="162" t="s">
        <v>499</v>
      </c>
      <c r="M37" s="163" t="s">
        <v>448</v>
      </c>
      <c r="N37" s="162" t="s">
        <v>500</v>
      </c>
      <c r="O37" s="644"/>
      <c r="P37" s="645"/>
      <c r="Q37" s="642"/>
    </row>
    <row r="38" spans="2:17" ht="15" thickBot="1" x14ac:dyDescent="0.35">
      <c r="B38" s="627"/>
      <c r="C38" s="533"/>
      <c r="D38" s="534"/>
      <c r="E38" s="534"/>
      <c r="F38" s="534"/>
      <c r="G38" s="534"/>
      <c r="H38" s="534"/>
      <c r="I38" s="535"/>
      <c r="J38" s="164"/>
      <c r="K38" s="165"/>
      <c r="L38" s="165"/>
      <c r="M38" s="166"/>
      <c r="N38" s="165"/>
      <c r="O38" s="166"/>
      <c r="P38" s="165"/>
      <c r="Q38" s="167">
        <f>SUM(K38:P38)</f>
        <v>0</v>
      </c>
    </row>
    <row r="39" spans="2:17" ht="15" thickBot="1" x14ac:dyDescent="0.35">
      <c r="B39" s="627"/>
      <c r="C39" s="533"/>
      <c r="D39" s="534"/>
      <c r="E39" s="534"/>
      <c r="F39" s="534"/>
      <c r="G39" s="534"/>
      <c r="H39" s="534"/>
      <c r="I39" s="535"/>
      <c r="J39" s="164"/>
      <c r="K39" s="168"/>
      <c r="L39" s="168"/>
      <c r="M39" s="166"/>
      <c r="N39" s="168"/>
      <c r="O39" s="166"/>
      <c r="P39" s="168"/>
      <c r="Q39" s="167">
        <f t="shared" ref="Q39:Q44" si="0">SUM(K39:P39)</f>
        <v>0</v>
      </c>
    </row>
    <row r="40" spans="2:17" ht="15" thickBot="1" x14ac:dyDescent="0.35">
      <c r="B40" s="627"/>
      <c r="C40" s="533"/>
      <c r="D40" s="534"/>
      <c r="E40" s="534"/>
      <c r="F40" s="534"/>
      <c r="G40" s="534"/>
      <c r="H40" s="534"/>
      <c r="I40" s="535"/>
      <c r="J40" s="164"/>
      <c r="K40" s="168"/>
      <c r="L40" s="168"/>
      <c r="M40" s="166"/>
      <c r="N40" s="168"/>
      <c r="O40" s="166"/>
      <c r="P40" s="168"/>
      <c r="Q40" s="167">
        <f t="shared" si="0"/>
        <v>0</v>
      </c>
    </row>
    <row r="41" spans="2:17" ht="15" thickBot="1" x14ac:dyDescent="0.35">
      <c r="B41" s="627"/>
      <c r="C41" s="533"/>
      <c r="D41" s="534"/>
      <c r="E41" s="534"/>
      <c r="F41" s="534"/>
      <c r="G41" s="534"/>
      <c r="H41" s="534"/>
      <c r="I41" s="535"/>
      <c r="J41" s="164"/>
      <c r="K41" s="168"/>
      <c r="L41" s="168"/>
      <c r="M41" s="166"/>
      <c r="N41" s="168"/>
      <c r="O41" s="166"/>
      <c r="P41" s="168"/>
      <c r="Q41" s="167">
        <f t="shared" si="0"/>
        <v>0</v>
      </c>
    </row>
    <row r="42" spans="2:17" ht="15" thickBot="1" x14ac:dyDescent="0.35">
      <c r="B42" s="627"/>
      <c r="C42" s="533"/>
      <c r="D42" s="534"/>
      <c r="E42" s="534"/>
      <c r="F42" s="534"/>
      <c r="G42" s="534"/>
      <c r="H42" s="534"/>
      <c r="I42" s="535"/>
      <c r="J42" s="164"/>
      <c r="K42" s="168"/>
      <c r="L42" s="168"/>
      <c r="M42" s="166"/>
      <c r="N42" s="168"/>
      <c r="O42" s="166"/>
      <c r="P42" s="168"/>
      <c r="Q42" s="167">
        <f t="shared" si="0"/>
        <v>0</v>
      </c>
    </row>
    <row r="43" spans="2:17" ht="15" thickBot="1" x14ac:dyDescent="0.35">
      <c r="B43" s="627"/>
      <c r="C43" s="533"/>
      <c r="D43" s="534"/>
      <c r="E43" s="534"/>
      <c r="F43" s="534"/>
      <c r="G43" s="534"/>
      <c r="H43" s="534"/>
      <c r="I43" s="535"/>
      <c r="J43" s="164"/>
      <c r="K43" s="168"/>
      <c r="L43" s="168"/>
      <c r="M43" s="166"/>
      <c r="N43" s="168"/>
      <c r="O43" s="166"/>
      <c r="P43" s="168"/>
      <c r="Q43" s="167">
        <f t="shared" si="0"/>
        <v>0</v>
      </c>
    </row>
    <row r="44" spans="2:17" ht="15" thickBot="1" x14ac:dyDescent="0.35">
      <c r="B44" s="627"/>
      <c r="C44" s="533"/>
      <c r="D44" s="534"/>
      <c r="E44" s="534"/>
      <c r="F44" s="534"/>
      <c r="G44" s="534"/>
      <c r="H44" s="534"/>
      <c r="I44" s="535"/>
      <c r="J44" s="164"/>
      <c r="K44" s="168"/>
      <c r="L44" s="168"/>
      <c r="M44" s="166"/>
      <c r="N44" s="168"/>
      <c r="O44" s="166"/>
      <c r="P44" s="168"/>
      <c r="Q44" s="167">
        <f t="shared" si="0"/>
        <v>0</v>
      </c>
    </row>
    <row r="45" spans="2:17" ht="15" thickBot="1" x14ac:dyDescent="0.35">
      <c r="B45" s="627"/>
      <c r="C45" s="533"/>
      <c r="D45" s="534"/>
      <c r="E45" s="534"/>
      <c r="F45" s="534"/>
      <c r="G45" s="534"/>
      <c r="H45" s="534"/>
      <c r="I45" s="535"/>
      <c r="J45" s="164"/>
      <c r="K45" s="168"/>
      <c r="L45" s="168"/>
      <c r="M45" s="166"/>
      <c r="N45" s="168"/>
      <c r="O45" s="166"/>
      <c r="P45" s="168"/>
      <c r="Q45" s="167">
        <f>SUM(K45:P45)</f>
        <v>0</v>
      </c>
    </row>
    <row r="46" spans="2:17" ht="15" thickBot="1" x14ac:dyDescent="0.35">
      <c r="B46" s="627"/>
      <c r="C46" s="536"/>
      <c r="D46" s="537"/>
      <c r="E46" s="537"/>
      <c r="F46" s="537"/>
      <c r="G46" s="537"/>
      <c r="H46" s="537"/>
      <c r="I46" s="538"/>
      <c r="J46" s="164"/>
      <c r="K46" s="168"/>
      <c r="L46" s="168"/>
      <c r="M46" s="166"/>
      <c r="N46" s="168"/>
      <c r="O46" s="166"/>
      <c r="P46" s="168"/>
      <c r="Q46" s="167">
        <f t="shared" ref="Q46:Q57" si="1">SUM(K46:P46)</f>
        <v>0</v>
      </c>
    </row>
    <row r="47" spans="2:17" ht="15" thickBot="1" x14ac:dyDescent="0.35">
      <c r="B47" s="627"/>
      <c r="C47" s="536"/>
      <c r="D47" s="537"/>
      <c r="E47" s="537"/>
      <c r="F47" s="537"/>
      <c r="G47" s="537"/>
      <c r="H47" s="537"/>
      <c r="I47" s="538"/>
      <c r="J47" s="164"/>
      <c r="K47" s="168"/>
      <c r="L47" s="168"/>
      <c r="M47" s="166"/>
      <c r="N47" s="168"/>
      <c r="O47" s="166"/>
      <c r="P47" s="168"/>
      <c r="Q47" s="167">
        <f t="shared" si="1"/>
        <v>0</v>
      </c>
    </row>
    <row r="48" spans="2:17" ht="15" thickBot="1" x14ac:dyDescent="0.35">
      <c r="B48" s="627"/>
      <c r="C48" s="536"/>
      <c r="D48" s="537"/>
      <c r="E48" s="537"/>
      <c r="F48" s="537"/>
      <c r="G48" s="537"/>
      <c r="H48" s="537"/>
      <c r="I48" s="538"/>
      <c r="J48" s="164"/>
      <c r="K48" s="168"/>
      <c r="L48" s="168"/>
      <c r="M48" s="166"/>
      <c r="N48" s="168"/>
      <c r="O48" s="166"/>
      <c r="P48" s="168"/>
      <c r="Q48" s="167">
        <f t="shared" si="1"/>
        <v>0</v>
      </c>
    </row>
    <row r="49" spans="2:17" ht="15" thickBot="1" x14ac:dyDescent="0.35">
      <c r="B49" s="627"/>
      <c r="C49" s="533"/>
      <c r="D49" s="534"/>
      <c r="E49" s="534"/>
      <c r="F49" s="534"/>
      <c r="G49" s="534"/>
      <c r="H49" s="534"/>
      <c r="I49" s="535"/>
      <c r="J49" s="164"/>
      <c r="K49" s="168"/>
      <c r="L49" s="168"/>
      <c r="M49" s="166"/>
      <c r="N49" s="168"/>
      <c r="O49" s="166"/>
      <c r="P49" s="168"/>
      <c r="Q49" s="167">
        <f t="shared" si="1"/>
        <v>0</v>
      </c>
    </row>
    <row r="50" spans="2:17" ht="15" thickBot="1" x14ac:dyDescent="0.35">
      <c r="B50" s="627"/>
      <c r="C50" s="533"/>
      <c r="D50" s="534"/>
      <c r="E50" s="534"/>
      <c r="F50" s="534"/>
      <c r="G50" s="534"/>
      <c r="H50" s="534"/>
      <c r="I50" s="535"/>
      <c r="J50" s="164"/>
      <c r="K50" s="168"/>
      <c r="L50" s="168"/>
      <c r="M50" s="166"/>
      <c r="N50" s="168"/>
      <c r="O50" s="166"/>
      <c r="P50" s="168"/>
      <c r="Q50" s="167">
        <f t="shared" si="1"/>
        <v>0</v>
      </c>
    </row>
    <row r="51" spans="2:17" ht="15" thickBot="1" x14ac:dyDescent="0.35">
      <c r="B51" s="627"/>
      <c r="C51" s="533"/>
      <c r="D51" s="534"/>
      <c r="E51" s="534"/>
      <c r="F51" s="534"/>
      <c r="G51" s="534"/>
      <c r="H51" s="534"/>
      <c r="I51" s="535"/>
      <c r="J51" s="164"/>
      <c r="K51" s="168"/>
      <c r="L51" s="168"/>
      <c r="M51" s="166"/>
      <c r="N51" s="168"/>
      <c r="O51" s="166"/>
      <c r="P51" s="168"/>
      <c r="Q51" s="167">
        <f t="shared" si="1"/>
        <v>0</v>
      </c>
    </row>
    <row r="52" spans="2:17" ht="15" thickBot="1" x14ac:dyDescent="0.35">
      <c r="B52" s="627"/>
      <c r="C52" s="533"/>
      <c r="D52" s="534"/>
      <c r="E52" s="534"/>
      <c r="F52" s="534"/>
      <c r="G52" s="534"/>
      <c r="H52" s="534"/>
      <c r="I52" s="535"/>
      <c r="J52" s="164"/>
      <c r="K52" s="168"/>
      <c r="L52" s="168"/>
      <c r="M52" s="166"/>
      <c r="N52" s="168"/>
      <c r="O52" s="166"/>
      <c r="P52" s="168"/>
      <c r="Q52" s="167">
        <f t="shared" si="1"/>
        <v>0</v>
      </c>
    </row>
    <row r="53" spans="2:17" ht="15" thickBot="1" x14ac:dyDescent="0.35">
      <c r="B53" s="627"/>
      <c r="C53" s="533"/>
      <c r="D53" s="534"/>
      <c r="E53" s="534"/>
      <c r="F53" s="534"/>
      <c r="G53" s="534"/>
      <c r="H53" s="534"/>
      <c r="I53" s="535"/>
      <c r="J53" s="164"/>
      <c r="K53" s="168"/>
      <c r="L53" s="168"/>
      <c r="M53" s="166"/>
      <c r="N53" s="168"/>
      <c r="O53" s="166"/>
      <c r="P53" s="168"/>
      <c r="Q53" s="167">
        <f t="shared" si="1"/>
        <v>0</v>
      </c>
    </row>
    <row r="54" spans="2:17" ht="15" thickBot="1" x14ac:dyDescent="0.35">
      <c r="B54" s="627"/>
      <c r="C54" s="533"/>
      <c r="D54" s="534"/>
      <c r="E54" s="534"/>
      <c r="F54" s="534"/>
      <c r="G54" s="534"/>
      <c r="H54" s="534"/>
      <c r="I54" s="535"/>
      <c r="J54" s="164"/>
      <c r="K54" s="168"/>
      <c r="L54" s="168"/>
      <c r="M54" s="166"/>
      <c r="N54" s="168"/>
      <c r="O54" s="166"/>
      <c r="P54" s="168"/>
      <c r="Q54" s="167">
        <f t="shared" si="1"/>
        <v>0</v>
      </c>
    </row>
    <row r="55" spans="2:17" ht="15" thickBot="1" x14ac:dyDescent="0.35">
      <c r="B55" s="627"/>
      <c r="C55" s="533"/>
      <c r="D55" s="534"/>
      <c r="E55" s="534"/>
      <c r="F55" s="534"/>
      <c r="G55" s="534"/>
      <c r="H55" s="534"/>
      <c r="I55" s="535"/>
      <c r="J55" s="164"/>
      <c r="K55" s="168"/>
      <c r="L55" s="168"/>
      <c r="M55" s="166"/>
      <c r="N55" s="168"/>
      <c r="O55" s="166"/>
      <c r="P55" s="168"/>
      <c r="Q55" s="167">
        <f t="shared" si="1"/>
        <v>0</v>
      </c>
    </row>
    <row r="56" spans="2:17" ht="15" thickBot="1" x14ac:dyDescent="0.35">
      <c r="B56" s="627"/>
      <c r="C56" s="533"/>
      <c r="D56" s="534"/>
      <c r="E56" s="534"/>
      <c r="F56" s="534"/>
      <c r="G56" s="534"/>
      <c r="H56" s="534"/>
      <c r="I56" s="535"/>
      <c r="J56" s="169"/>
      <c r="K56" s="170"/>
      <c r="L56" s="170"/>
      <c r="M56" s="171"/>
      <c r="N56" s="170"/>
      <c r="O56" s="171"/>
      <c r="P56" s="170"/>
      <c r="Q56" s="167">
        <f t="shared" si="1"/>
        <v>0</v>
      </c>
    </row>
    <row r="57" spans="2:17" ht="15" thickBot="1" x14ac:dyDescent="0.35">
      <c r="B57" s="627"/>
      <c r="C57" s="579"/>
      <c r="D57" s="580"/>
      <c r="E57" s="580"/>
      <c r="F57" s="580"/>
      <c r="G57" s="580"/>
      <c r="H57" s="580"/>
      <c r="I57" s="581"/>
      <c r="J57" s="153"/>
      <c r="K57" s="153"/>
      <c r="L57" s="153"/>
      <c r="M57" s="172"/>
      <c r="N57" s="153"/>
      <c r="O57" s="172"/>
      <c r="P57" s="153"/>
      <c r="Q57" s="167">
        <f t="shared" si="1"/>
        <v>0</v>
      </c>
    </row>
    <row r="58" spans="2:17" ht="15" thickBot="1" x14ac:dyDescent="0.35">
      <c r="B58" s="627"/>
      <c r="C58" s="564"/>
      <c r="D58" s="564"/>
      <c r="E58" s="564"/>
      <c r="F58" s="564"/>
      <c r="G58" s="564"/>
      <c r="H58" s="564"/>
      <c r="I58" s="564"/>
      <c r="J58" s="565" t="s">
        <v>715</v>
      </c>
      <c r="K58" s="565"/>
      <c r="L58" s="565"/>
      <c r="M58" s="565"/>
      <c r="N58" s="565"/>
      <c r="O58" s="565"/>
      <c r="P58" s="565"/>
      <c r="Q58" s="173">
        <f>SUM(Q38:Q57)</f>
        <v>0</v>
      </c>
    </row>
    <row r="59" spans="2:17" ht="15" thickBot="1" x14ac:dyDescent="0.35">
      <c r="B59" s="627"/>
      <c r="C59" s="174"/>
      <c r="D59" s="174"/>
      <c r="E59" s="174"/>
      <c r="F59" s="174"/>
      <c r="G59" s="174"/>
      <c r="H59" s="174"/>
      <c r="I59" s="174"/>
      <c r="J59" s="175"/>
      <c r="K59" s="175"/>
      <c r="L59" s="175"/>
      <c r="M59" s="175"/>
      <c r="N59" s="175"/>
      <c r="O59" s="175"/>
      <c r="P59" s="175"/>
      <c r="Q59" s="176"/>
    </row>
    <row r="60" spans="2:17" ht="14.4" customHeight="1" x14ac:dyDescent="0.3">
      <c r="B60" s="627"/>
      <c r="C60" s="566" t="s">
        <v>501</v>
      </c>
      <c r="D60" s="566"/>
      <c r="E60" s="566"/>
      <c r="F60" s="566"/>
      <c r="G60" s="566"/>
      <c r="H60" s="566"/>
      <c r="I60" s="566"/>
      <c r="J60" s="568" t="s">
        <v>502</v>
      </c>
      <c r="K60" s="589" t="s">
        <v>716</v>
      </c>
      <c r="L60" s="590"/>
      <c r="M60" s="591"/>
      <c r="N60" s="589" t="s">
        <v>717</v>
      </c>
      <c r="O60" s="590"/>
      <c r="P60" s="591"/>
      <c r="Q60" s="568" t="s">
        <v>713</v>
      </c>
    </row>
    <row r="61" spans="2:17" ht="15" thickBot="1" x14ac:dyDescent="0.35">
      <c r="B61" s="627"/>
      <c r="C61" s="567"/>
      <c r="D61" s="567"/>
      <c r="E61" s="567"/>
      <c r="F61" s="567"/>
      <c r="G61" s="567"/>
      <c r="H61" s="567"/>
      <c r="I61" s="567"/>
      <c r="J61" s="569"/>
      <c r="K61" s="592"/>
      <c r="L61" s="593"/>
      <c r="M61" s="594"/>
      <c r="N61" s="592"/>
      <c r="O61" s="593"/>
      <c r="P61" s="594"/>
      <c r="Q61" s="569"/>
    </row>
    <row r="62" spans="2:17" ht="15" thickBot="1" x14ac:dyDescent="0.35">
      <c r="B62" s="627"/>
      <c r="C62" s="177">
        <v>1</v>
      </c>
      <c r="D62" s="563"/>
      <c r="E62" s="518"/>
      <c r="F62" s="518"/>
      <c r="G62" s="518"/>
      <c r="H62" s="518"/>
      <c r="I62" s="518"/>
      <c r="J62" s="153"/>
      <c r="K62" s="582"/>
      <c r="L62" s="583"/>
      <c r="M62" s="584"/>
      <c r="N62" s="588"/>
      <c r="O62" s="588"/>
      <c r="P62" s="588"/>
      <c r="Q62" s="178">
        <f t="shared" ref="Q62:Q68" si="2">SUM(K62:P62)</f>
        <v>0</v>
      </c>
    </row>
    <row r="63" spans="2:17" ht="15" thickBot="1" x14ac:dyDescent="0.35">
      <c r="B63" s="627"/>
      <c r="C63" s="179">
        <v>2</v>
      </c>
      <c r="D63" s="563"/>
      <c r="E63" s="518"/>
      <c r="F63" s="518"/>
      <c r="G63" s="518"/>
      <c r="H63" s="518"/>
      <c r="I63" s="518"/>
      <c r="J63" s="153"/>
      <c r="K63" s="582"/>
      <c r="L63" s="583"/>
      <c r="M63" s="584"/>
      <c r="N63" s="588"/>
      <c r="O63" s="588"/>
      <c r="P63" s="588"/>
      <c r="Q63" s="178">
        <f t="shared" si="2"/>
        <v>0</v>
      </c>
    </row>
    <row r="64" spans="2:17" ht="15" thickBot="1" x14ac:dyDescent="0.35">
      <c r="B64" s="627"/>
      <c r="C64" s="177">
        <v>3</v>
      </c>
      <c r="D64" s="563"/>
      <c r="E64" s="518"/>
      <c r="F64" s="518"/>
      <c r="G64" s="518"/>
      <c r="H64" s="518"/>
      <c r="I64" s="519"/>
      <c r="J64" s="180"/>
      <c r="K64" s="582"/>
      <c r="L64" s="583"/>
      <c r="M64" s="584"/>
      <c r="N64" s="585"/>
      <c r="O64" s="586"/>
      <c r="P64" s="587"/>
      <c r="Q64" s="178">
        <f t="shared" si="2"/>
        <v>0</v>
      </c>
    </row>
    <row r="65" spans="2:17" ht="15" thickBot="1" x14ac:dyDescent="0.35">
      <c r="B65" s="627"/>
      <c r="C65" s="179">
        <v>4</v>
      </c>
      <c r="D65" s="563"/>
      <c r="E65" s="518"/>
      <c r="F65" s="518"/>
      <c r="G65" s="518"/>
      <c r="H65" s="518"/>
      <c r="I65" s="519"/>
      <c r="J65" s="180"/>
      <c r="K65" s="582"/>
      <c r="L65" s="583"/>
      <c r="M65" s="584"/>
      <c r="N65" s="582"/>
      <c r="O65" s="583"/>
      <c r="P65" s="584"/>
      <c r="Q65" s="178">
        <f t="shared" si="2"/>
        <v>0</v>
      </c>
    </row>
    <row r="66" spans="2:17" ht="15" thickBot="1" x14ac:dyDescent="0.35">
      <c r="B66" s="627"/>
      <c r="C66" s="177">
        <v>5</v>
      </c>
      <c r="D66" s="181"/>
      <c r="E66" s="182"/>
      <c r="F66" s="182"/>
      <c r="G66" s="182"/>
      <c r="H66" s="182"/>
      <c r="I66" s="182"/>
      <c r="J66" s="180"/>
      <c r="K66" s="183"/>
      <c r="L66" s="184"/>
      <c r="M66" s="169"/>
      <c r="N66" s="184"/>
      <c r="O66" s="184"/>
      <c r="P66" s="184"/>
      <c r="Q66" s="178">
        <f t="shared" si="2"/>
        <v>0</v>
      </c>
    </row>
    <row r="67" spans="2:17" ht="15" thickBot="1" x14ac:dyDescent="0.35">
      <c r="B67" s="627"/>
      <c r="C67" s="179">
        <v>6</v>
      </c>
      <c r="D67" s="524"/>
      <c r="E67" s="525"/>
      <c r="F67" s="525"/>
      <c r="G67" s="525"/>
      <c r="H67" s="525"/>
      <c r="I67" s="525"/>
      <c r="J67" s="180"/>
      <c r="K67" s="597"/>
      <c r="L67" s="598"/>
      <c r="M67" s="599"/>
      <c r="N67" s="598"/>
      <c r="O67" s="598"/>
      <c r="P67" s="598"/>
      <c r="Q67" s="178">
        <f t="shared" si="2"/>
        <v>0</v>
      </c>
    </row>
    <row r="68" spans="2:17" ht="15" thickBot="1" x14ac:dyDescent="0.35">
      <c r="B68" s="627"/>
      <c r="C68" s="177">
        <v>7</v>
      </c>
      <c r="D68" s="563"/>
      <c r="E68" s="518"/>
      <c r="F68" s="518"/>
      <c r="G68" s="518"/>
      <c r="H68" s="518"/>
      <c r="I68" s="518"/>
      <c r="J68" s="153"/>
      <c r="K68" s="582"/>
      <c r="L68" s="583"/>
      <c r="M68" s="584"/>
      <c r="N68" s="582"/>
      <c r="O68" s="583"/>
      <c r="P68" s="583"/>
      <c r="Q68" s="178">
        <f t="shared" si="2"/>
        <v>0</v>
      </c>
    </row>
    <row r="69" spans="2:17" ht="15" thickBot="1" x14ac:dyDescent="0.35">
      <c r="B69" s="627"/>
      <c r="C69" s="174"/>
      <c r="D69" s="174"/>
      <c r="E69" s="174"/>
      <c r="F69" s="174"/>
      <c r="G69" s="174"/>
      <c r="H69" s="174"/>
      <c r="I69" s="174"/>
      <c r="J69" s="565" t="s">
        <v>715</v>
      </c>
      <c r="K69" s="565"/>
      <c r="L69" s="565"/>
      <c r="M69" s="565"/>
      <c r="N69" s="565"/>
      <c r="O69" s="565"/>
      <c r="P69" s="565"/>
      <c r="Q69" s="173">
        <f>SUM(Q62:Q68)</f>
        <v>0</v>
      </c>
    </row>
    <row r="70" spans="2:17" ht="15" thickBot="1" x14ac:dyDescent="0.35">
      <c r="B70" s="627"/>
      <c r="C70" s="174"/>
      <c r="D70" s="174"/>
      <c r="E70" s="174"/>
      <c r="F70" s="174"/>
      <c r="G70" s="174"/>
      <c r="H70" s="174"/>
      <c r="I70" s="174"/>
      <c r="J70" s="175"/>
      <c r="K70" s="175"/>
      <c r="L70" s="175"/>
      <c r="M70" s="175"/>
      <c r="N70" s="175"/>
      <c r="O70" s="175"/>
      <c r="P70" s="175"/>
      <c r="Q70" s="176"/>
    </row>
    <row r="71" spans="2:17" x14ac:dyDescent="0.3">
      <c r="B71" s="627"/>
      <c r="C71" s="566" t="s">
        <v>718</v>
      </c>
      <c r="D71" s="566"/>
      <c r="E71" s="566"/>
      <c r="F71" s="566"/>
      <c r="G71" s="566"/>
      <c r="H71" s="566"/>
      <c r="I71" s="595"/>
      <c r="J71" s="568" t="s">
        <v>502</v>
      </c>
      <c r="K71" s="589" t="s">
        <v>716</v>
      </c>
      <c r="L71" s="590"/>
      <c r="M71" s="591"/>
      <c r="N71" s="589" t="s">
        <v>717</v>
      </c>
      <c r="O71" s="590"/>
      <c r="P71" s="591"/>
      <c r="Q71" s="568" t="s">
        <v>713</v>
      </c>
    </row>
    <row r="72" spans="2:17" ht="15" thickBot="1" x14ac:dyDescent="0.35">
      <c r="B72" s="627"/>
      <c r="C72" s="567"/>
      <c r="D72" s="567"/>
      <c r="E72" s="567"/>
      <c r="F72" s="567"/>
      <c r="G72" s="567"/>
      <c r="H72" s="567"/>
      <c r="I72" s="596"/>
      <c r="J72" s="569"/>
      <c r="K72" s="592"/>
      <c r="L72" s="593"/>
      <c r="M72" s="594"/>
      <c r="N72" s="592"/>
      <c r="O72" s="593"/>
      <c r="P72" s="594"/>
      <c r="Q72" s="569"/>
    </row>
    <row r="73" spans="2:17" ht="15" thickBot="1" x14ac:dyDescent="0.35">
      <c r="B73" s="627"/>
      <c r="C73" s="185">
        <v>1</v>
      </c>
      <c r="D73" s="524"/>
      <c r="E73" s="525"/>
      <c r="F73" s="525"/>
      <c r="G73" s="525"/>
      <c r="H73" s="525"/>
      <c r="I73" s="525"/>
      <c r="J73" s="180"/>
      <c r="K73" s="597"/>
      <c r="L73" s="598"/>
      <c r="M73" s="599"/>
      <c r="N73" s="598"/>
      <c r="O73" s="598"/>
      <c r="P73" s="598"/>
      <c r="Q73" s="186">
        <f>SUM(K73:P73)</f>
        <v>0</v>
      </c>
    </row>
    <row r="74" spans="2:17" ht="15" thickBot="1" x14ac:dyDescent="0.35">
      <c r="B74" s="627"/>
      <c r="C74" s="185">
        <v>2</v>
      </c>
      <c r="D74" s="563"/>
      <c r="E74" s="518"/>
      <c r="F74" s="518"/>
      <c r="G74" s="518"/>
      <c r="H74" s="518"/>
      <c r="I74" s="519"/>
      <c r="J74" s="180"/>
      <c r="K74" s="582"/>
      <c r="L74" s="583"/>
      <c r="M74" s="584"/>
      <c r="N74" s="582"/>
      <c r="O74" s="583"/>
      <c r="P74" s="583"/>
      <c r="Q74" s="186">
        <f t="shared" ref="Q74:Q77" si="3">SUM(K74:P74)</f>
        <v>0</v>
      </c>
    </row>
    <row r="75" spans="2:17" ht="15" thickBot="1" x14ac:dyDescent="0.35">
      <c r="B75" s="627"/>
      <c r="C75" s="185">
        <v>3</v>
      </c>
      <c r="D75" s="187"/>
      <c r="E75" s="188"/>
      <c r="F75" s="188"/>
      <c r="G75" s="188"/>
      <c r="H75" s="188"/>
      <c r="I75" s="189"/>
      <c r="J75" s="180"/>
      <c r="K75" s="190"/>
      <c r="L75" s="172"/>
      <c r="M75" s="191"/>
      <c r="N75" s="190"/>
      <c r="O75" s="172"/>
      <c r="P75" s="172"/>
      <c r="Q75" s="186">
        <f t="shared" si="3"/>
        <v>0</v>
      </c>
    </row>
    <row r="76" spans="2:17" ht="15" thickBot="1" x14ac:dyDescent="0.35">
      <c r="B76" s="627"/>
      <c r="C76" s="185">
        <v>4</v>
      </c>
      <c r="D76" s="563"/>
      <c r="E76" s="518"/>
      <c r="F76" s="518"/>
      <c r="G76" s="518"/>
      <c r="H76" s="518"/>
      <c r="I76" s="519"/>
      <c r="J76" s="180"/>
      <c r="K76" s="582"/>
      <c r="L76" s="583"/>
      <c r="M76" s="584"/>
      <c r="N76" s="582"/>
      <c r="O76" s="583"/>
      <c r="P76" s="583"/>
      <c r="Q76" s="186">
        <f t="shared" si="3"/>
        <v>0</v>
      </c>
    </row>
    <row r="77" spans="2:17" ht="15" thickBot="1" x14ac:dyDescent="0.35">
      <c r="B77" s="627"/>
      <c r="C77" s="185">
        <v>5</v>
      </c>
      <c r="D77" s="563"/>
      <c r="E77" s="518"/>
      <c r="F77" s="518"/>
      <c r="G77" s="518"/>
      <c r="H77" s="518"/>
      <c r="I77" s="518"/>
      <c r="J77" s="153"/>
      <c r="K77" s="582"/>
      <c r="L77" s="583"/>
      <c r="M77" s="584"/>
      <c r="N77" s="582"/>
      <c r="O77" s="583"/>
      <c r="P77" s="583"/>
      <c r="Q77" s="186">
        <f t="shared" si="3"/>
        <v>0</v>
      </c>
    </row>
    <row r="78" spans="2:17" ht="15" thickBot="1" x14ac:dyDescent="0.35">
      <c r="B78" s="627"/>
      <c r="C78" s="174"/>
      <c r="D78" s="174"/>
      <c r="E78" s="174"/>
      <c r="F78" s="174"/>
      <c r="G78" s="174"/>
      <c r="H78" s="174"/>
      <c r="I78" s="174"/>
      <c r="J78" s="565" t="s">
        <v>715</v>
      </c>
      <c r="K78" s="565"/>
      <c r="L78" s="565"/>
      <c r="M78" s="565"/>
      <c r="N78" s="565"/>
      <c r="O78" s="565"/>
      <c r="P78" s="565"/>
      <c r="Q78" s="192">
        <f>SUM(Q73:Q77)</f>
        <v>0</v>
      </c>
    </row>
    <row r="79" spans="2:17" ht="15" thickBot="1" x14ac:dyDescent="0.35">
      <c r="B79" s="627"/>
      <c r="C79" s="620" t="s">
        <v>721</v>
      </c>
      <c r="D79" s="621"/>
      <c r="E79" s="621"/>
      <c r="F79" s="621"/>
      <c r="G79" s="621"/>
      <c r="H79" s="621"/>
      <c r="I79" s="621"/>
      <c r="J79" s="621"/>
      <c r="K79" s="175"/>
      <c r="L79" s="175"/>
      <c r="M79" s="175"/>
      <c r="N79" s="175"/>
      <c r="O79" s="175"/>
      <c r="P79" s="175"/>
      <c r="Q79" s="176"/>
    </row>
    <row r="80" spans="2:17" ht="18.600000000000001" thickBot="1" x14ac:dyDescent="0.35">
      <c r="B80" s="627"/>
      <c r="C80" s="620"/>
      <c r="D80" s="621"/>
      <c r="E80" s="621"/>
      <c r="F80" s="621"/>
      <c r="G80" s="621"/>
      <c r="H80" s="621"/>
      <c r="I80" s="621"/>
      <c r="J80" s="621"/>
      <c r="K80" s="193"/>
      <c r="L80" s="194"/>
      <c r="M80" s="193"/>
      <c r="N80" s="195"/>
      <c r="O80" s="622" t="s">
        <v>503</v>
      </c>
      <c r="P80" s="623"/>
      <c r="Q80" s="161">
        <f>SUM(Q58,Q69,Q78)</f>
        <v>0</v>
      </c>
    </row>
    <row r="81" spans="2:17" x14ac:dyDescent="0.3">
      <c r="B81" s="627"/>
      <c r="C81" s="624" t="s">
        <v>504</v>
      </c>
      <c r="D81" s="625"/>
      <c r="E81" s="625"/>
      <c r="F81" s="625"/>
      <c r="G81" s="625"/>
      <c r="H81" s="625"/>
      <c r="I81" s="625"/>
      <c r="J81" s="625"/>
      <c r="K81" s="625"/>
      <c r="L81" s="196"/>
      <c r="M81" s="196"/>
      <c r="N81" s="196"/>
      <c r="O81" s="197"/>
      <c r="P81" s="197"/>
      <c r="Q81" s="198">
        <f>IF(N80="√",(Q80/80),(Q80/40))</f>
        <v>0</v>
      </c>
    </row>
    <row r="82" spans="2:17" ht="15" thickBot="1" x14ac:dyDescent="0.35">
      <c r="B82" s="628"/>
      <c r="C82" s="576" t="s">
        <v>505</v>
      </c>
      <c r="D82" s="577"/>
      <c r="E82" s="577"/>
      <c r="F82" s="577"/>
      <c r="G82" s="577"/>
      <c r="H82" s="577"/>
      <c r="I82" s="577"/>
      <c r="J82" s="199"/>
      <c r="K82" s="199"/>
      <c r="L82" s="196"/>
      <c r="M82" s="196"/>
      <c r="N82" s="196"/>
      <c r="O82" s="197"/>
      <c r="P82" s="197"/>
      <c r="Q82" s="200"/>
    </row>
    <row r="83" spans="2:17" ht="15" thickBot="1" x14ac:dyDescent="0.35">
      <c r="B83" s="201">
        <v>11</v>
      </c>
      <c r="C83" s="606" t="s">
        <v>506</v>
      </c>
      <c r="D83" s="607"/>
      <c r="E83" s="608"/>
      <c r="F83" s="609"/>
      <c r="G83" s="609"/>
      <c r="H83" s="609"/>
      <c r="I83" s="609"/>
      <c r="J83" s="609"/>
      <c r="K83" s="609"/>
      <c r="L83" s="609"/>
      <c r="M83" s="609"/>
      <c r="N83" s="609"/>
      <c r="O83" s="609"/>
      <c r="P83" s="609"/>
      <c r="Q83" s="610"/>
    </row>
    <row r="84" spans="2:17" x14ac:dyDescent="0.3">
      <c r="B84" s="611">
        <v>12</v>
      </c>
      <c r="C84" s="547" t="s">
        <v>719</v>
      </c>
      <c r="D84" s="548"/>
      <c r="E84" s="548"/>
      <c r="F84" s="548"/>
      <c r="G84" s="548"/>
      <c r="H84" s="548"/>
      <c r="I84" s="614"/>
      <c r="J84" s="615"/>
      <c r="K84" s="615"/>
      <c r="L84" s="615"/>
      <c r="M84" s="615"/>
      <c r="N84" s="615"/>
      <c r="O84" s="615"/>
      <c r="P84" s="615"/>
      <c r="Q84" s="616"/>
    </row>
    <row r="85" spans="2:17" x14ac:dyDescent="0.3">
      <c r="B85" s="612"/>
      <c r="C85" s="557"/>
      <c r="D85" s="558"/>
      <c r="E85" s="558"/>
      <c r="F85" s="558"/>
      <c r="G85" s="558"/>
      <c r="H85" s="558"/>
      <c r="I85" s="617"/>
      <c r="J85" s="618"/>
      <c r="K85" s="618"/>
      <c r="L85" s="618"/>
      <c r="M85" s="618"/>
      <c r="N85" s="618"/>
      <c r="O85" s="618"/>
      <c r="P85" s="618"/>
      <c r="Q85" s="619"/>
    </row>
    <row r="86" spans="2:17" ht="15" thickBot="1" x14ac:dyDescent="0.35">
      <c r="B86" s="613"/>
      <c r="C86" s="560"/>
      <c r="D86" s="561"/>
      <c r="E86" s="561"/>
      <c r="F86" s="561"/>
      <c r="G86" s="561"/>
      <c r="H86" s="561"/>
      <c r="I86" s="603"/>
      <c r="J86" s="604"/>
      <c r="K86" s="604"/>
      <c r="L86" s="604"/>
      <c r="M86" s="604"/>
      <c r="N86" s="604"/>
      <c r="O86" s="604"/>
      <c r="P86" s="604"/>
      <c r="Q86" s="605"/>
    </row>
    <row r="87" spans="2:17" ht="15" thickBot="1" x14ac:dyDescent="0.35">
      <c r="B87" s="201">
        <v>13</v>
      </c>
      <c r="C87" s="600" t="s">
        <v>720</v>
      </c>
      <c r="D87" s="601"/>
      <c r="E87" s="601"/>
      <c r="F87" s="601"/>
      <c r="G87" s="601"/>
      <c r="H87" s="602"/>
      <c r="I87" s="603"/>
      <c r="J87" s="604"/>
      <c r="K87" s="604"/>
      <c r="L87" s="604"/>
      <c r="M87" s="604"/>
      <c r="N87" s="604"/>
      <c r="O87" s="604"/>
      <c r="P87" s="604"/>
      <c r="Q87" s="605"/>
    </row>
  </sheetData>
  <sheetProtection selectLockedCells="1" selectUnlockedCells="1"/>
  <mergeCells count="114">
    <mergeCell ref="C87:H87"/>
    <mergeCell ref="I87:Q87"/>
    <mergeCell ref="C83:D83"/>
    <mergeCell ref="E83:Q83"/>
    <mergeCell ref="B84:B86"/>
    <mergeCell ref="C84:H86"/>
    <mergeCell ref="I84:Q86"/>
    <mergeCell ref="J78:P78"/>
    <mergeCell ref="C79:J80"/>
    <mergeCell ref="O80:P80"/>
    <mergeCell ref="C81:K81"/>
    <mergeCell ref="C82:I82"/>
    <mergeCell ref="B33:B82"/>
    <mergeCell ref="C33:Q34"/>
    <mergeCell ref="C35:I37"/>
    <mergeCell ref="J35:J37"/>
    <mergeCell ref="K35:P35"/>
    <mergeCell ref="Q35:Q37"/>
    <mergeCell ref="K36:N36"/>
    <mergeCell ref="O36:O37"/>
    <mergeCell ref="P36:P37"/>
    <mergeCell ref="C38:I38"/>
    <mergeCell ref="C39:I39"/>
    <mergeCell ref="C40:I40"/>
    <mergeCell ref="D76:I76"/>
    <mergeCell ref="K76:M76"/>
    <mergeCell ref="N76:P76"/>
    <mergeCell ref="D77:I77"/>
    <mergeCell ref="K77:M77"/>
    <mergeCell ref="N77:P77"/>
    <mergeCell ref="Q71:Q72"/>
    <mergeCell ref="D73:I73"/>
    <mergeCell ref="K73:M73"/>
    <mergeCell ref="N73:P73"/>
    <mergeCell ref="D74:I74"/>
    <mergeCell ref="K74:M74"/>
    <mergeCell ref="N74:P74"/>
    <mergeCell ref="J69:P69"/>
    <mergeCell ref="C71:I72"/>
    <mergeCell ref="J71:J72"/>
    <mergeCell ref="K71:M72"/>
    <mergeCell ref="N71:P72"/>
    <mergeCell ref="D67:I67"/>
    <mergeCell ref="K67:M67"/>
    <mergeCell ref="N67:P67"/>
    <mergeCell ref="D68:I68"/>
    <mergeCell ref="K68:M68"/>
    <mergeCell ref="N68:P68"/>
    <mergeCell ref="D64:I64"/>
    <mergeCell ref="K64:M64"/>
    <mergeCell ref="N64:P64"/>
    <mergeCell ref="C49:I49"/>
    <mergeCell ref="C50:I50"/>
    <mergeCell ref="C51:I51"/>
    <mergeCell ref="C52:I52"/>
    <mergeCell ref="D65:I65"/>
    <mergeCell ref="K65:M65"/>
    <mergeCell ref="N65:P65"/>
    <mergeCell ref="D62:I62"/>
    <mergeCell ref="K62:M62"/>
    <mergeCell ref="N62:P62"/>
    <mergeCell ref="D63:I63"/>
    <mergeCell ref="K63:M63"/>
    <mergeCell ref="N63:P63"/>
    <mergeCell ref="J60:J61"/>
    <mergeCell ref="K60:M61"/>
    <mergeCell ref="N60:P61"/>
    <mergeCell ref="C41:I41"/>
    <mergeCell ref="C42:I42"/>
    <mergeCell ref="C43:I43"/>
    <mergeCell ref="C44:I44"/>
    <mergeCell ref="C47:I47"/>
    <mergeCell ref="C58:I58"/>
    <mergeCell ref="J58:P58"/>
    <mergeCell ref="C60:I61"/>
    <mergeCell ref="B19:B29"/>
    <mergeCell ref="C19:Q20"/>
    <mergeCell ref="C21:C22"/>
    <mergeCell ref="D21:O21"/>
    <mergeCell ref="P21:P22"/>
    <mergeCell ref="Q21:Q22"/>
    <mergeCell ref="C28:Q28"/>
    <mergeCell ref="C29:Q29"/>
    <mergeCell ref="C48:I48"/>
    <mergeCell ref="C53:I53"/>
    <mergeCell ref="C54:I54"/>
    <mergeCell ref="C55:I55"/>
    <mergeCell ref="C56:I56"/>
    <mergeCell ref="C57:I57"/>
    <mergeCell ref="Q60:Q61"/>
    <mergeCell ref="B5:B6"/>
    <mergeCell ref="D5:Q5"/>
    <mergeCell ref="D6:Q6"/>
    <mergeCell ref="B7:B9"/>
    <mergeCell ref="C7:C9"/>
    <mergeCell ref="D7:Q9"/>
    <mergeCell ref="D10:Q10"/>
    <mergeCell ref="C45:I45"/>
    <mergeCell ref="C46:I46"/>
    <mergeCell ref="D11:G11"/>
    <mergeCell ref="K11:Q11"/>
    <mergeCell ref="D12:Q12"/>
    <mergeCell ref="D13:Q13"/>
    <mergeCell ref="B14:B18"/>
    <mergeCell ref="C14:Q14"/>
    <mergeCell ref="D15:Q15"/>
    <mergeCell ref="D16:Q16"/>
    <mergeCell ref="D17:Q17"/>
    <mergeCell ref="D18:Q18"/>
    <mergeCell ref="B30:B32"/>
    <mergeCell ref="C30:H32"/>
    <mergeCell ref="J30:Q30"/>
    <mergeCell ref="J31:Q31"/>
    <mergeCell ref="J32:Q32"/>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4"/>
  <dimension ref="A4:L19"/>
  <sheetViews>
    <sheetView showGridLines="0" workbookViewId="0"/>
  </sheetViews>
  <sheetFormatPr defaultRowHeight="14.4" x14ac:dyDescent="0.3"/>
  <cols>
    <col min="2" max="2" width="19.88671875" style="17" customWidth="1"/>
    <col min="3" max="12" width="10.109375" customWidth="1"/>
  </cols>
  <sheetData>
    <row r="4" spans="1:12" x14ac:dyDescent="0.3">
      <c r="B4" s="69" t="s">
        <v>1031</v>
      </c>
    </row>
    <row r="5" spans="1:12" ht="30.75" customHeight="1" thickBot="1" x14ac:dyDescent="0.35">
      <c r="C5" s="6" t="s">
        <v>1114</v>
      </c>
    </row>
    <row r="6" spans="1:12" x14ac:dyDescent="0.3">
      <c r="B6" s="646" t="s">
        <v>1027</v>
      </c>
      <c r="C6" s="649" t="s">
        <v>775</v>
      </c>
      <c r="D6" s="650"/>
      <c r="E6" s="650"/>
      <c r="F6" s="650"/>
      <c r="G6" s="650"/>
      <c r="H6" s="650"/>
      <c r="I6" s="650"/>
      <c r="J6" s="650"/>
      <c r="K6" s="650"/>
      <c r="L6" s="651"/>
    </row>
    <row r="7" spans="1:12" ht="15" thickBot="1" x14ac:dyDescent="0.35">
      <c r="B7" s="647"/>
      <c r="C7" s="652"/>
      <c r="D7" s="653"/>
      <c r="E7" s="653"/>
      <c r="F7" s="653"/>
      <c r="G7" s="653"/>
      <c r="H7" s="653"/>
      <c r="I7" s="653"/>
      <c r="J7" s="653"/>
      <c r="K7" s="653"/>
      <c r="L7" s="654"/>
    </row>
    <row r="8" spans="1:12" ht="28.5" customHeight="1" thickBot="1" x14ac:dyDescent="0.35">
      <c r="B8" s="647"/>
      <c r="C8" s="655" t="s">
        <v>776</v>
      </c>
      <c r="D8" s="655" t="s">
        <v>777</v>
      </c>
      <c r="E8" s="657" t="s">
        <v>778</v>
      </c>
      <c r="F8" s="658"/>
      <c r="G8" s="658"/>
      <c r="H8" s="658"/>
      <c r="I8" s="658"/>
      <c r="J8" s="659"/>
      <c r="K8" s="655" t="s">
        <v>779</v>
      </c>
      <c r="L8" s="655" t="s">
        <v>780</v>
      </c>
    </row>
    <row r="9" spans="1:12" ht="94.5" customHeight="1" thickBot="1" x14ac:dyDescent="0.35">
      <c r="B9" s="648"/>
      <c r="C9" s="656"/>
      <c r="D9" s="656"/>
      <c r="E9" s="234" t="s">
        <v>781</v>
      </c>
      <c r="F9" s="234" t="s">
        <v>782</v>
      </c>
      <c r="G9" s="234" t="s">
        <v>783</v>
      </c>
      <c r="H9" s="234" t="s">
        <v>784</v>
      </c>
      <c r="I9" s="234" t="s">
        <v>785</v>
      </c>
      <c r="J9" s="234" t="s">
        <v>786</v>
      </c>
      <c r="K9" s="656"/>
      <c r="L9" s="656"/>
    </row>
    <row r="10" spans="1:12" ht="31.5" customHeight="1" thickBot="1" x14ac:dyDescent="0.35">
      <c r="B10" s="232" t="s">
        <v>1018</v>
      </c>
      <c r="C10" s="233"/>
      <c r="D10" s="233"/>
      <c r="E10" s="233"/>
      <c r="F10" s="233"/>
      <c r="G10" s="233"/>
      <c r="H10" s="233"/>
      <c r="I10" s="233"/>
      <c r="J10" s="233"/>
      <c r="K10" s="233"/>
      <c r="L10" s="233"/>
    </row>
    <row r="11" spans="1:12" ht="28.5" customHeight="1" thickBot="1" x14ac:dyDescent="0.35">
      <c r="B11" s="232" t="s">
        <v>1019</v>
      </c>
      <c r="C11" s="233"/>
      <c r="D11" s="233"/>
      <c r="E11" s="233"/>
      <c r="F11" s="233"/>
      <c r="G11" s="233"/>
      <c r="H11" s="233"/>
      <c r="I11" s="233"/>
      <c r="J11" s="233"/>
      <c r="K11" s="233"/>
      <c r="L11" s="233"/>
    </row>
    <row r="12" spans="1:12" ht="26.25" customHeight="1" thickBot="1" x14ac:dyDescent="0.35">
      <c r="B12" s="232" t="s">
        <v>1020</v>
      </c>
      <c r="C12" s="233"/>
      <c r="D12" s="233"/>
      <c r="E12" s="233"/>
      <c r="F12" s="233"/>
      <c r="G12" s="233"/>
      <c r="H12" s="233"/>
      <c r="I12" s="233"/>
      <c r="J12" s="233"/>
      <c r="K12" s="233"/>
      <c r="L12" s="233"/>
    </row>
    <row r="13" spans="1:12" ht="27" customHeight="1" thickBot="1" x14ac:dyDescent="0.35">
      <c r="B13" s="232" t="s">
        <v>1021</v>
      </c>
      <c r="C13" s="233"/>
      <c r="D13" s="233"/>
      <c r="E13" s="233"/>
      <c r="F13" s="233"/>
      <c r="G13" s="233"/>
      <c r="H13" s="233"/>
      <c r="I13" s="233"/>
      <c r="J13" s="233"/>
      <c r="K13" s="233"/>
      <c r="L13" s="233"/>
    </row>
    <row r="14" spans="1:12" ht="30" customHeight="1" thickBot="1" x14ac:dyDescent="0.35">
      <c r="B14" s="232" t="s">
        <v>1022</v>
      </c>
      <c r="C14" s="233"/>
      <c r="D14" s="233"/>
      <c r="E14" s="233"/>
      <c r="F14" s="233"/>
      <c r="G14" s="233"/>
      <c r="H14" s="233"/>
      <c r="I14" s="233"/>
      <c r="J14" s="233"/>
      <c r="K14" s="233"/>
      <c r="L14" s="233"/>
    </row>
    <row r="15" spans="1:12" ht="23.25" customHeight="1" thickBot="1" x14ac:dyDescent="0.35">
      <c r="B15" s="232" t="s">
        <v>1030</v>
      </c>
      <c r="C15" s="233"/>
      <c r="D15" s="233"/>
      <c r="E15" s="233"/>
      <c r="F15" s="233"/>
      <c r="G15" s="233"/>
      <c r="H15" s="233"/>
      <c r="I15" s="233"/>
      <c r="J15" s="233"/>
      <c r="K15" s="233"/>
      <c r="L15" s="233"/>
    </row>
    <row r="16" spans="1:12" ht="15" thickBot="1" x14ac:dyDescent="0.35">
      <c r="A16" s="72"/>
      <c r="B16" s="232"/>
      <c r="C16" s="233"/>
      <c r="D16" s="233"/>
      <c r="E16" s="233"/>
      <c r="F16" s="233"/>
      <c r="G16" s="233"/>
      <c r="H16" s="233"/>
      <c r="I16" s="233"/>
      <c r="J16" s="233"/>
      <c r="K16" s="233"/>
      <c r="L16" s="233"/>
    </row>
    <row r="17" spans="1:12" ht="15" thickBot="1" x14ac:dyDescent="0.35">
      <c r="A17" s="72"/>
      <c r="B17" s="232"/>
      <c r="C17" s="233"/>
      <c r="D17" s="233"/>
      <c r="E17" s="233"/>
      <c r="F17" s="233"/>
      <c r="G17" s="233"/>
      <c r="H17" s="233"/>
      <c r="I17" s="233"/>
      <c r="J17" s="233"/>
      <c r="K17" s="233"/>
      <c r="L17" s="233"/>
    </row>
    <row r="18" spans="1:12" ht="15" thickBot="1" x14ac:dyDescent="0.35">
      <c r="A18" s="72"/>
      <c r="B18" s="232"/>
      <c r="C18" s="233"/>
      <c r="D18" s="233"/>
      <c r="E18" s="233"/>
      <c r="F18" s="233"/>
      <c r="G18" s="233"/>
      <c r="H18" s="233"/>
      <c r="I18" s="233"/>
      <c r="J18" s="233"/>
      <c r="K18" s="233"/>
      <c r="L18" s="233"/>
    </row>
    <row r="19" spans="1:12" x14ac:dyDescent="0.3">
      <c r="A19" s="72"/>
      <c r="B19" s="71"/>
    </row>
  </sheetData>
  <sheetProtection selectLockedCells="1"/>
  <mergeCells count="7">
    <mergeCell ref="B6:B9"/>
    <mergeCell ref="C6:L7"/>
    <mergeCell ref="C8:C9"/>
    <mergeCell ref="D8:D9"/>
    <mergeCell ref="E8:J8"/>
    <mergeCell ref="K8:K9"/>
    <mergeCell ref="L8:L9"/>
  </mergeCell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6"/>
  <dimension ref="B4:R36"/>
  <sheetViews>
    <sheetView showGridLines="0" topLeftCell="E1" zoomScale="110" zoomScaleNormal="110" workbookViewId="0"/>
  </sheetViews>
  <sheetFormatPr defaultRowHeight="14.4" x14ac:dyDescent="0.3"/>
  <cols>
    <col min="1" max="1" width="2.44140625" customWidth="1"/>
    <col min="2" max="2" width="4.109375" style="17" customWidth="1"/>
    <col min="3" max="3" width="31.44140625" customWidth="1"/>
    <col min="4" max="4" width="11" customWidth="1"/>
    <col min="5" max="5" width="9.44140625" customWidth="1"/>
    <col min="13" max="13" width="13.5546875" customWidth="1"/>
    <col min="14" max="14" width="16.109375" customWidth="1"/>
    <col min="15" max="15" width="11.88671875" customWidth="1"/>
  </cols>
  <sheetData>
    <row r="4" spans="2:18" x14ac:dyDescent="0.3">
      <c r="C4" s="74" t="s">
        <v>1123</v>
      </c>
      <c r="D4" s="74"/>
    </row>
    <row r="5" spans="2:18" ht="15" thickBot="1" x14ac:dyDescent="0.35"/>
    <row r="6" spans="2:18" ht="25.5" customHeight="1" thickBot="1" x14ac:dyDescent="0.35">
      <c r="B6" s="665"/>
      <c r="C6" s="660" t="s">
        <v>1051</v>
      </c>
      <c r="D6" s="665" t="s">
        <v>1052</v>
      </c>
      <c r="E6" s="660" t="s">
        <v>525</v>
      </c>
      <c r="F6" s="665" t="s">
        <v>1053</v>
      </c>
      <c r="G6" s="660" t="s">
        <v>526</v>
      </c>
      <c r="H6" s="665" t="s">
        <v>990</v>
      </c>
      <c r="I6" s="665" t="s">
        <v>988</v>
      </c>
      <c r="J6" s="665" t="s">
        <v>989</v>
      </c>
      <c r="K6" s="660" t="s">
        <v>1055</v>
      </c>
      <c r="L6" s="660" t="s">
        <v>1056</v>
      </c>
      <c r="M6" s="662" t="s">
        <v>507</v>
      </c>
      <c r="N6" s="664"/>
      <c r="O6" s="660" t="s">
        <v>1057</v>
      </c>
      <c r="P6" s="662" t="s">
        <v>508</v>
      </c>
      <c r="Q6" s="663"/>
      <c r="R6" s="664"/>
    </row>
    <row r="7" spans="2:18" ht="46.5" customHeight="1" thickBot="1" x14ac:dyDescent="0.35">
      <c r="B7" s="666"/>
      <c r="C7" s="661"/>
      <c r="D7" s="666"/>
      <c r="E7" s="661"/>
      <c r="F7" s="666"/>
      <c r="G7" s="661"/>
      <c r="H7" s="666"/>
      <c r="I7" s="666"/>
      <c r="J7" s="666"/>
      <c r="K7" s="661"/>
      <c r="L7" s="661"/>
      <c r="M7" s="285" t="s">
        <v>1054</v>
      </c>
      <c r="N7" s="285" t="s">
        <v>527</v>
      </c>
      <c r="O7" s="661"/>
      <c r="P7" s="285" t="s">
        <v>528</v>
      </c>
      <c r="Q7" s="285" t="s">
        <v>1124</v>
      </c>
      <c r="R7" s="285" t="s">
        <v>509</v>
      </c>
    </row>
    <row r="8" spans="2:18" ht="30.75" customHeight="1" x14ac:dyDescent="0.3">
      <c r="B8" s="283">
        <v>1</v>
      </c>
      <c r="C8" s="284"/>
      <c r="D8" s="284"/>
      <c r="E8" s="284"/>
      <c r="F8" s="284"/>
      <c r="G8" s="284"/>
      <c r="H8" s="284"/>
      <c r="I8" s="284"/>
      <c r="J8" s="284"/>
      <c r="K8" s="284"/>
      <c r="L8" s="284"/>
      <c r="M8" s="284"/>
      <c r="N8" s="284"/>
      <c r="O8" s="284"/>
      <c r="P8" s="284"/>
      <c r="Q8" s="284"/>
      <c r="R8" s="284"/>
    </row>
    <row r="9" spans="2:18" ht="27" customHeight="1" x14ac:dyDescent="0.3">
      <c r="B9" s="83">
        <v>2</v>
      </c>
      <c r="C9" s="84"/>
      <c r="D9" s="84"/>
      <c r="E9" s="84"/>
      <c r="F9" s="84"/>
      <c r="G9" s="84"/>
      <c r="H9" s="84"/>
      <c r="I9" s="84"/>
      <c r="J9" s="84"/>
      <c r="K9" s="84"/>
      <c r="L9" s="84"/>
      <c r="M9" s="84"/>
      <c r="N9" s="84"/>
      <c r="O9" s="84"/>
      <c r="P9" s="84"/>
      <c r="Q9" s="84"/>
      <c r="R9" s="84"/>
    </row>
    <row r="10" spans="2:18" ht="29.25" customHeight="1" x14ac:dyDescent="0.3">
      <c r="B10" s="83">
        <v>3</v>
      </c>
      <c r="C10" s="84"/>
      <c r="D10" s="84"/>
      <c r="E10" s="84"/>
      <c r="F10" s="84"/>
      <c r="G10" s="84"/>
      <c r="H10" s="84"/>
      <c r="I10" s="84"/>
      <c r="J10" s="84"/>
      <c r="K10" s="84"/>
      <c r="L10" s="84"/>
      <c r="M10" s="84"/>
      <c r="N10" s="84"/>
      <c r="O10" s="84"/>
      <c r="P10" s="84"/>
      <c r="Q10" s="84"/>
      <c r="R10" s="84"/>
    </row>
    <row r="11" spans="2:18" ht="30" customHeight="1" x14ac:dyDescent="0.3">
      <c r="B11" s="83">
        <v>4</v>
      </c>
      <c r="C11" s="84"/>
      <c r="D11" s="84"/>
      <c r="E11" s="84"/>
      <c r="F11" s="84"/>
      <c r="G11" s="84"/>
      <c r="H11" s="84"/>
      <c r="I11" s="84"/>
      <c r="J11" s="84"/>
      <c r="K11" s="84"/>
      <c r="L11" s="84"/>
      <c r="M11" s="84"/>
      <c r="N11" s="84"/>
      <c r="O11" s="84"/>
      <c r="P11" s="84"/>
      <c r="Q11" s="84"/>
      <c r="R11" s="84"/>
    </row>
    <row r="12" spans="2:18" ht="30.75" customHeight="1" x14ac:dyDescent="0.3">
      <c r="B12" s="85"/>
      <c r="C12" s="316" t="s">
        <v>1113</v>
      </c>
      <c r="D12" s="80"/>
      <c r="E12" s="80"/>
      <c r="F12" s="80"/>
      <c r="G12" s="80"/>
      <c r="H12" s="80"/>
      <c r="I12" s="80"/>
      <c r="J12" s="80"/>
      <c r="K12" s="80"/>
      <c r="L12" s="80"/>
      <c r="M12" s="80"/>
      <c r="N12" s="80"/>
      <c r="O12" s="80"/>
      <c r="P12" s="80"/>
      <c r="Q12" s="80"/>
      <c r="R12" s="80"/>
    </row>
    <row r="13" spans="2:18" ht="28.5" customHeight="1" x14ac:dyDescent="0.3">
      <c r="B13" s="85"/>
      <c r="C13" s="80"/>
      <c r="D13" s="80"/>
      <c r="E13" s="80"/>
      <c r="F13" s="80"/>
      <c r="G13" s="80"/>
      <c r="H13" s="80"/>
      <c r="I13" s="80"/>
      <c r="J13" s="80"/>
      <c r="K13" s="80"/>
      <c r="L13" s="80"/>
      <c r="M13" s="80"/>
      <c r="N13" s="80"/>
      <c r="O13" s="80"/>
      <c r="P13" s="80"/>
      <c r="Q13" s="80"/>
      <c r="R13" s="80"/>
    </row>
    <row r="14" spans="2:18" x14ac:dyDescent="0.3">
      <c r="B14" s="85"/>
      <c r="C14" s="80"/>
      <c r="D14" s="80"/>
      <c r="E14" s="80"/>
      <c r="F14" s="80"/>
      <c r="G14" s="80"/>
      <c r="H14" s="80"/>
      <c r="I14" s="80"/>
      <c r="J14" s="80"/>
      <c r="K14" s="80"/>
      <c r="L14" s="80"/>
      <c r="M14" s="80"/>
      <c r="N14" s="80"/>
      <c r="O14" s="80"/>
      <c r="P14" s="80"/>
      <c r="Q14" s="80"/>
      <c r="R14" s="80"/>
    </row>
    <row r="15" spans="2:18" x14ac:dyDescent="0.3">
      <c r="B15" s="85"/>
      <c r="C15" s="80"/>
      <c r="D15" s="80"/>
      <c r="E15" s="80"/>
      <c r="F15" s="80"/>
      <c r="G15" s="80"/>
      <c r="H15" s="80"/>
      <c r="I15" s="80"/>
      <c r="J15" s="80"/>
      <c r="K15" s="80"/>
      <c r="L15" s="80"/>
      <c r="M15" s="80"/>
      <c r="N15" s="80"/>
      <c r="O15" s="80"/>
      <c r="P15" s="80"/>
      <c r="Q15" s="80"/>
      <c r="R15" s="80"/>
    </row>
    <row r="16" spans="2:18" x14ac:dyDescent="0.3">
      <c r="B16" s="85"/>
      <c r="C16" s="80"/>
      <c r="D16" s="80"/>
      <c r="E16" s="80"/>
      <c r="F16" s="80"/>
      <c r="G16" s="80"/>
      <c r="H16" s="80"/>
      <c r="I16" s="80"/>
      <c r="J16" s="80"/>
      <c r="K16" s="80"/>
      <c r="L16" s="80"/>
      <c r="M16" s="80"/>
      <c r="N16" s="80"/>
      <c r="O16" s="80"/>
      <c r="P16" s="80"/>
      <c r="Q16" s="80"/>
      <c r="R16" s="80"/>
    </row>
    <row r="17" spans="2:18" x14ac:dyDescent="0.3">
      <c r="B17" s="85"/>
      <c r="C17" s="80"/>
      <c r="D17" s="80"/>
      <c r="E17" s="80"/>
      <c r="F17" s="80"/>
      <c r="G17" s="80"/>
      <c r="H17" s="80"/>
      <c r="I17" s="80"/>
      <c r="J17" s="80"/>
      <c r="K17" s="80"/>
      <c r="L17" s="80"/>
      <c r="M17" s="80"/>
      <c r="N17" s="80"/>
      <c r="O17" s="80"/>
      <c r="P17" s="80"/>
      <c r="Q17" s="80"/>
      <c r="R17" s="80"/>
    </row>
    <row r="18" spans="2:18" x14ac:dyDescent="0.3">
      <c r="B18" s="85"/>
      <c r="C18" s="80"/>
      <c r="D18" s="80"/>
      <c r="E18" s="80"/>
      <c r="F18" s="80"/>
      <c r="G18" s="80"/>
      <c r="H18" s="80"/>
      <c r="I18" s="80"/>
      <c r="J18" s="80"/>
      <c r="K18" s="80"/>
      <c r="L18" s="80"/>
      <c r="M18" s="80"/>
      <c r="N18" s="80"/>
      <c r="O18" s="80"/>
      <c r="P18" s="80"/>
      <c r="Q18" s="80"/>
      <c r="R18" s="80"/>
    </row>
    <row r="19" spans="2:18" x14ac:dyDescent="0.3">
      <c r="B19" s="85"/>
      <c r="C19" s="80"/>
      <c r="D19" s="80"/>
      <c r="E19" s="80"/>
      <c r="F19" s="80"/>
      <c r="G19" s="80"/>
      <c r="H19" s="80"/>
      <c r="I19" s="80"/>
      <c r="J19" s="80"/>
      <c r="K19" s="80"/>
      <c r="L19" s="80"/>
      <c r="M19" s="80"/>
      <c r="N19" s="80"/>
      <c r="O19" s="80"/>
      <c r="P19" s="80"/>
      <c r="Q19" s="80"/>
      <c r="R19" s="80"/>
    </row>
    <row r="20" spans="2:18" x14ac:dyDescent="0.3">
      <c r="B20" s="85"/>
      <c r="C20" s="80"/>
      <c r="D20" s="80"/>
      <c r="E20" s="80"/>
      <c r="F20" s="80"/>
      <c r="G20" s="80"/>
      <c r="H20" s="80"/>
      <c r="I20" s="80"/>
      <c r="J20" s="80"/>
      <c r="K20" s="80"/>
      <c r="L20" s="80"/>
      <c r="M20" s="80"/>
      <c r="N20" s="80"/>
      <c r="O20" s="80"/>
      <c r="P20" s="80"/>
      <c r="Q20" s="80"/>
      <c r="R20" s="80"/>
    </row>
    <row r="21" spans="2:18" x14ac:dyDescent="0.3">
      <c r="B21" s="85"/>
      <c r="C21" s="80"/>
      <c r="D21" s="80"/>
      <c r="E21" s="80"/>
      <c r="F21" s="80"/>
      <c r="G21" s="80"/>
      <c r="H21" s="80"/>
      <c r="I21" s="80"/>
      <c r="J21" s="80"/>
      <c r="K21" s="80"/>
      <c r="L21" s="80"/>
      <c r="M21" s="80"/>
      <c r="N21" s="80"/>
      <c r="O21" s="80"/>
      <c r="P21" s="80"/>
      <c r="Q21" s="80"/>
      <c r="R21" s="80"/>
    </row>
    <row r="22" spans="2:18" x14ac:dyDescent="0.3">
      <c r="B22" s="85"/>
      <c r="C22" s="80"/>
      <c r="D22" s="80"/>
      <c r="E22" s="80"/>
      <c r="F22" s="80"/>
      <c r="G22" s="80"/>
      <c r="H22" s="80"/>
      <c r="I22" s="80"/>
      <c r="J22" s="80"/>
      <c r="K22" s="80"/>
      <c r="L22" s="80"/>
      <c r="M22" s="80"/>
      <c r="N22" s="80"/>
      <c r="O22" s="80"/>
      <c r="P22" s="80"/>
      <c r="Q22" s="80"/>
      <c r="R22" s="80"/>
    </row>
    <row r="23" spans="2:18" x14ac:dyDescent="0.3">
      <c r="B23" s="85"/>
      <c r="C23" s="80"/>
      <c r="D23" s="80"/>
      <c r="E23" s="80"/>
      <c r="F23" s="80"/>
      <c r="G23" s="80"/>
      <c r="H23" s="80"/>
      <c r="I23" s="80"/>
      <c r="J23" s="80"/>
      <c r="K23" s="80"/>
      <c r="L23" s="80"/>
      <c r="M23" s="80"/>
      <c r="N23" s="80"/>
      <c r="O23" s="80"/>
      <c r="P23" s="80"/>
      <c r="Q23" s="80"/>
      <c r="R23" s="80"/>
    </row>
    <row r="24" spans="2:18" x14ac:dyDescent="0.3">
      <c r="B24" s="85"/>
      <c r="C24" s="80"/>
      <c r="D24" s="80"/>
      <c r="E24" s="80"/>
      <c r="F24" s="80"/>
      <c r="G24" s="80"/>
      <c r="H24" s="80"/>
      <c r="I24" s="80"/>
      <c r="J24" s="80"/>
      <c r="K24" s="80"/>
      <c r="L24" s="80"/>
      <c r="M24" s="80"/>
      <c r="N24" s="80"/>
      <c r="O24" s="80"/>
      <c r="P24" s="80"/>
      <c r="Q24" s="80"/>
      <c r="R24" s="80"/>
    </row>
    <row r="25" spans="2:18" x14ac:dyDescent="0.3">
      <c r="B25" s="85"/>
      <c r="C25" s="80"/>
      <c r="D25" s="80"/>
      <c r="E25" s="80"/>
      <c r="F25" s="80"/>
      <c r="G25" s="80"/>
      <c r="H25" s="80"/>
      <c r="I25" s="80"/>
      <c r="J25" s="80"/>
      <c r="K25" s="80"/>
      <c r="L25" s="80"/>
      <c r="M25" s="80"/>
      <c r="N25" s="80"/>
      <c r="O25" s="80"/>
      <c r="P25" s="80"/>
      <c r="Q25" s="80"/>
      <c r="R25" s="80"/>
    </row>
    <row r="26" spans="2:18" x14ac:dyDescent="0.3">
      <c r="B26" s="85"/>
      <c r="C26" s="80"/>
      <c r="D26" s="80"/>
      <c r="E26" s="80"/>
      <c r="F26" s="80"/>
      <c r="G26" s="80"/>
      <c r="H26" s="80"/>
      <c r="I26" s="80"/>
      <c r="J26" s="80"/>
      <c r="K26" s="80"/>
      <c r="L26" s="80"/>
      <c r="M26" s="80"/>
      <c r="N26" s="80"/>
      <c r="O26" s="80"/>
      <c r="P26" s="80"/>
      <c r="Q26" s="80"/>
      <c r="R26" s="80"/>
    </row>
    <row r="27" spans="2:18" x14ac:dyDescent="0.3">
      <c r="B27" s="85"/>
      <c r="C27" s="80"/>
      <c r="D27" s="80"/>
      <c r="E27" s="80"/>
      <c r="F27" s="80"/>
      <c r="G27" s="80"/>
      <c r="H27" s="80"/>
      <c r="I27" s="80"/>
      <c r="J27" s="80"/>
      <c r="K27" s="80"/>
      <c r="L27" s="80"/>
      <c r="M27" s="80"/>
      <c r="N27" s="80"/>
      <c r="O27" s="80"/>
      <c r="P27" s="80"/>
      <c r="Q27" s="80"/>
      <c r="R27" s="80"/>
    </row>
    <row r="28" spans="2:18" x14ac:dyDescent="0.3">
      <c r="B28" s="85"/>
      <c r="C28" s="80"/>
      <c r="D28" s="80"/>
      <c r="E28" s="80"/>
      <c r="F28" s="80"/>
      <c r="G28" s="80"/>
      <c r="H28" s="80"/>
      <c r="I28" s="80"/>
      <c r="J28" s="80"/>
      <c r="K28" s="80"/>
      <c r="L28" s="80"/>
      <c r="M28" s="80"/>
      <c r="N28" s="80"/>
      <c r="O28" s="80"/>
      <c r="P28" s="80"/>
      <c r="Q28" s="80"/>
      <c r="R28" s="80"/>
    </row>
    <row r="29" spans="2:18" x14ac:dyDescent="0.3">
      <c r="B29" s="85"/>
      <c r="C29" s="80"/>
      <c r="D29" s="80"/>
      <c r="E29" s="80"/>
      <c r="F29" s="80"/>
      <c r="G29" s="80"/>
      <c r="H29" s="80"/>
      <c r="I29" s="80"/>
      <c r="J29" s="80"/>
      <c r="K29" s="80"/>
      <c r="L29" s="80"/>
      <c r="M29" s="80"/>
      <c r="N29" s="80"/>
      <c r="O29" s="80"/>
      <c r="P29" s="80"/>
      <c r="Q29" s="80"/>
      <c r="R29" s="80"/>
    </row>
    <row r="30" spans="2:18" x14ac:dyDescent="0.3">
      <c r="B30" s="85"/>
      <c r="C30" s="80"/>
      <c r="D30" s="80"/>
      <c r="E30" s="80"/>
      <c r="F30" s="80"/>
      <c r="G30" s="80"/>
      <c r="H30" s="80"/>
      <c r="I30" s="80"/>
      <c r="J30" s="80"/>
      <c r="K30" s="80"/>
      <c r="L30" s="80"/>
      <c r="M30" s="80"/>
      <c r="N30" s="80"/>
      <c r="O30" s="80"/>
      <c r="P30" s="80"/>
      <c r="Q30" s="80"/>
      <c r="R30" s="80"/>
    </row>
    <row r="31" spans="2:18" x14ac:dyDescent="0.3">
      <c r="B31" s="85"/>
      <c r="C31" s="80"/>
      <c r="D31" s="80"/>
      <c r="E31" s="80"/>
      <c r="F31" s="80"/>
      <c r="G31" s="80"/>
      <c r="H31" s="80"/>
      <c r="I31" s="80"/>
      <c r="J31" s="80"/>
      <c r="K31" s="80"/>
      <c r="L31" s="80"/>
      <c r="M31" s="80"/>
      <c r="N31" s="80"/>
      <c r="O31" s="80"/>
      <c r="P31" s="80"/>
      <c r="Q31" s="80"/>
      <c r="R31" s="80"/>
    </row>
    <row r="32" spans="2:18" x14ac:dyDescent="0.3">
      <c r="B32" s="85"/>
      <c r="C32" s="80"/>
      <c r="D32" s="80"/>
      <c r="E32" s="80"/>
      <c r="F32" s="80"/>
      <c r="G32" s="80"/>
      <c r="H32" s="80"/>
      <c r="I32" s="80"/>
      <c r="J32" s="80"/>
      <c r="K32" s="80"/>
      <c r="L32" s="80"/>
      <c r="M32" s="80"/>
      <c r="N32" s="80"/>
      <c r="O32" s="80"/>
      <c r="P32" s="80"/>
      <c r="Q32" s="80"/>
      <c r="R32" s="80"/>
    </row>
    <row r="33" spans="2:18" x14ac:dyDescent="0.3">
      <c r="B33" s="85"/>
      <c r="C33" s="80"/>
      <c r="D33" s="80"/>
      <c r="E33" s="80"/>
      <c r="F33" s="80"/>
      <c r="G33" s="80"/>
      <c r="H33" s="80"/>
      <c r="I33" s="80"/>
      <c r="J33" s="80"/>
      <c r="K33" s="80"/>
      <c r="L33" s="80"/>
      <c r="M33" s="80"/>
      <c r="N33" s="80"/>
      <c r="O33" s="80"/>
      <c r="P33" s="80"/>
      <c r="Q33" s="80"/>
      <c r="R33" s="80"/>
    </row>
    <row r="34" spans="2:18" x14ac:dyDescent="0.3">
      <c r="B34" s="85"/>
      <c r="C34" s="80"/>
      <c r="D34" s="80"/>
      <c r="E34" s="80"/>
      <c r="F34" s="80"/>
      <c r="G34" s="80"/>
      <c r="H34" s="80"/>
      <c r="I34" s="80"/>
      <c r="J34" s="80"/>
      <c r="K34" s="80"/>
      <c r="L34" s="80"/>
      <c r="M34" s="80"/>
      <c r="N34" s="80"/>
      <c r="O34" s="80"/>
      <c r="P34" s="80"/>
      <c r="Q34" s="80"/>
      <c r="R34" s="80"/>
    </row>
    <row r="35" spans="2:18" x14ac:dyDescent="0.3">
      <c r="B35" s="85"/>
      <c r="C35" s="80"/>
      <c r="D35" s="80"/>
      <c r="E35" s="80"/>
      <c r="F35" s="80"/>
      <c r="G35" s="80"/>
      <c r="H35" s="80"/>
      <c r="I35" s="80"/>
      <c r="J35" s="80"/>
      <c r="K35" s="80"/>
      <c r="L35" s="80"/>
      <c r="M35" s="80"/>
      <c r="N35" s="80"/>
      <c r="O35" s="80"/>
      <c r="P35" s="80"/>
      <c r="Q35" s="80"/>
      <c r="R35" s="80"/>
    </row>
    <row r="36" spans="2:18" x14ac:dyDescent="0.3">
      <c r="B36" s="85"/>
      <c r="C36" s="80"/>
      <c r="D36" s="80"/>
      <c r="E36" s="80"/>
      <c r="F36" s="80"/>
      <c r="G36" s="80"/>
      <c r="H36" s="80"/>
      <c r="I36" s="80"/>
      <c r="J36" s="80"/>
      <c r="K36" s="80"/>
      <c r="L36" s="80"/>
      <c r="M36" s="80"/>
      <c r="N36" s="80"/>
      <c r="O36" s="80"/>
      <c r="P36" s="80"/>
      <c r="Q36" s="80"/>
      <c r="R36" s="80"/>
    </row>
  </sheetData>
  <sheetProtection selectLockedCells="1"/>
  <mergeCells count="14">
    <mergeCell ref="O6:O7"/>
    <mergeCell ref="P6:R6"/>
    <mergeCell ref="M6:N6"/>
    <mergeCell ref="L6:L7"/>
    <mergeCell ref="B6:B7"/>
    <mergeCell ref="C6:C7"/>
    <mergeCell ref="E6:E7"/>
    <mergeCell ref="G6:G7"/>
    <mergeCell ref="K6:K7"/>
    <mergeCell ref="I6:I7"/>
    <mergeCell ref="J6:J7"/>
    <mergeCell ref="H6:H7"/>
    <mergeCell ref="D6:D7"/>
    <mergeCell ref="F6:F7"/>
  </mergeCell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7"/>
  <dimension ref="B2:H75"/>
  <sheetViews>
    <sheetView showGridLines="0" zoomScale="110" zoomScaleNormal="110" workbookViewId="0"/>
  </sheetViews>
  <sheetFormatPr defaultRowHeight="14.4" x14ac:dyDescent="0.3"/>
  <cols>
    <col min="1" max="1" width="2.5546875" customWidth="1"/>
    <col min="2" max="2" width="8.109375" style="6" customWidth="1"/>
    <col min="3" max="3" width="22.5546875" customWidth="1"/>
    <col min="4" max="4" width="24" customWidth="1"/>
    <col min="5" max="5" width="18.44140625" customWidth="1"/>
    <col min="6" max="6" width="17.109375" customWidth="1"/>
    <col min="7" max="7" width="19.109375" customWidth="1"/>
    <col min="8" max="8" width="17" customWidth="1"/>
  </cols>
  <sheetData>
    <row r="2" spans="2:8" ht="12.75" customHeight="1" x14ac:dyDescent="0.3"/>
    <row r="3" spans="2:8" ht="18" customHeight="1" x14ac:dyDescent="0.3"/>
    <row r="4" spans="2:8" ht="18" customHeight="1" x14ac:dyDescent="0.3"/>
    <row r="5" spans="2:8" ht="30.75" customHeight="1" x14ac:dyDescent="0.3">
      <c r="B5" s="69" t="s">
        <v>1110</v>
      </c>
      <c r="C5" s="73"/>
      <c r="D5" s="73"/>
      <c r="E5" s="73"/>
      <c r="F5" s="73"/>
      <c r="G5" s="73"/>
      <c r="H5" s="73"/>
    </row>
    <row r="6" spans="2:8" ht="25.5" customHeight="1" thickBot="1" x14ac:dyDescent="0.35">
      <c r="B6" s="69" t="s">
        <v>1073</v>
      </c>
      <c r="C6" s="73"/>
      <c r="D6" s="73"/>
      <c r="E6" s="73"/>
      <c r="F6" s="73"/>
      <c r="G6" s="73"/>
      <c r="H6" s="73"/>
    </row>
    <row r="7" spans="2:8" ht="15.75" customHeight="1" thickBot="1" x14ac:dyDescent="0.35">
      <c r="B7" s="667" t="s">
        <v>1085</v>
      </c>
      <c r="C7" s="667" t="s">
        <v>510</v>
      </c>
      <c r="D7" s="669" t="s">
        <v>1061</v>
      </c>
      <c r="E7" s="670"/>
      <c r="F7" s="204"/>
    </row>
    <row r="8" spans="2:8" ht="21.75" customHeight="1" thickBot="1" x14ac:dyDescent="0.35">
      <c r="B8" s="668"/>
      <c r="C8" s="668"/>
      <c r="D8" s="286" t="s">
        <v>1062</v>
      </c>
      <c r="E8" s="286" t="s">
        <v>1079</v>
      </c>
      <c r="F8" s="204"/>
    </row>
    <row r="9" spans="2:8" ht="32.25" customHeight="1" x14ac:dyDescent="0.3">
      <c r="B9" s="287" t="s">
        <v>1064</v>
      </c>
      <c r="C9" s="288" t="s">
        <v>511</v>
      </c>
      <c r="D9" s="288"/>
      <c r="E9" s="288"/>
      <c r="F9" s="204"/>
    </row>
    <row r="10" spans="2:8" ht="42" customHeight="1" x14ac:dyDescent="0.3">
      <c r="B10" s="89" t="s">
        <v>1067</v>
      </c>
      <c r="C10" s="90" t="s">
        <v>1063</v>
      </c>
      <c r="D10" s="90"/>
      <c r="E10" s="90"/>
      <c r="F10" s="204"/>
    </row>
    <row r="11" spans="2:8" ht="30" customHeight="1" x14ac:dyDescent="0.3">
      <c r="B11" s="89" t="s">
        <v>1066</v>
      </c>
      <c r="C11" s="90" t="s">
        <v>1068</v>
      </c>
      <c r="D11" s="90"/>
      <c r="E11" s="90"/>
      <c r="F11" s="204"/>
    </row>
    <row r="12" spans="2:8" ht="30" customHeight="1" x14ac:dyDescent="0.3">
      <c r="B12" s="89" t="s">
        <v>1070</v>
      </c>
      <c r="C12" s="90" t="s">
        <v>1069</v>
      </c>
      <c r="D12" s="90"/>
      <c r="E12" s="90"/>
      <c r="F12" s="204"/>
    </row>
    <row r="13" spans="2:8" ht="44.25" customHeight="1" x14ac:dyDescent="0.3">
      <c r="B13" s="89" t="s">
        <v>1071</v>
      </c>
      <c r="C13" s="90" t="s">
        <v>513</v>
      </c>
      <c r="D13" s="90"/>
      <c r="E13" s="90"/>
      <c r="F13" s="204"/>
    </row>
    <row r="14" spans="2:8" ht="30" customHeight="1" x14ac:dyDescent="0.3">
      <c r="B14" s="289" t="s">
        <v>1072</v>
      </c>
      <c r="C14" s="90" t="s">
        <v>1074</v>
      </c>
      <c r="D14" s="90"/>
      <c r="E14" s="90"/>
      <c r="F14" s="204"/>
    </row>
    <row r="15" spans="2:8" ht="30" customHeight="1" x14ac:dyDescent="0.3">
      <c r="B15" s="289" t="s">
        <v>1081</v>
      </c>
      <c r="C15" s="90" t="s">
        <v>1082</v>
      </c>
      <c r="D15" s="90"/>
      <c r="E15" s="90"/>
      <c r="F15" s="204"/>
    </row>
    <row r="16" spans="2:8" ht="44.25" customHeight="1" x14ac:dyDescent="0.3">
      <c r="B16" s="89" t="s">
        <v>1045</v>
      </c>
      <c r="C16" s="90" t="s">
        <v>1111</v>
      </c>
      <c r="D16" s="90"/>
      <c r="E16" s="90"/>
      <c r="F16" s="204"/>
    </row>
    <row r="17" spans="2:7" ht="23.25" customHeight="1" x14ac:dyDescent="0.3">
      <c r="B17" s="89"/>
      <c r="C17" s="90"/>
      <c r="D17" s="90"/>
      <c r="E17" s="90"/>
      <c r="F17" s="204"/>
    </row>
    <row r="18" spans="2:7" ht="16.5" customHeight="1" x14ac:dyDescent="0.3">
      <c r="B18" s="290"/>
      <c r="C18" s="291"/>
      <c r="D18" s="291"/>
      <c r="E18" s="291"/>
      <c r="F18" s="204"/>
    </row>
    <row r="19" spans="2:7" ht="16.5" customHeight="1" x14ac:dyDescent="0.3">
      <c r="B19" s="290"/>
      <c r="C19" s="291"/>
      <c r="D19" s="291"/>
      <c r="E19" s="291"/>
      <c r="F19" s="204"/>
    </row>
    <row r="20" spans="2:7" ht="27.75" customHeight="1" thickBot="1" x14ac:dyDescent="0.35">
      <c r="B20" s="317" t="s">
        <v>1115</v>
      </c>
      <c r="C20" s="317"/>
      <c r="D20" s="317"/>
      <c r="E20" s="317"/>
      <c r="F20" s="204"/>
    </row>
    <row r="21" spans="2:7" s="295" customFormat="1" ht="55.5" customHeight="1" thickBot="1" x14ac:dyDescent="0.35">
      <c r="B21" s="312" t="s">
        <v>1085</v>
      </c>
      <c r="C21" s="313" t="s">
        <v>1075</v>
      </c>
      <c r="D21" s="314" t="s">
        <v>1077</v>
      </c>
      <c r="E21" s="314" t="s">
        <v>1076</v>
      </c>
      <c r="F21" s="313" t="s">
        <v>1078</v>
      </c>
      <c r="G21" s="315" t="s">
        <v>1080</v>
      </c>
    </row>
    <row r="22" spans="2:7" ht="31.5" customHeight="1" x14ac:dyDescent="0.3">
      <c r="B22" s="287" t="s">
        <v>1086</v>
      </c>
      <c r="C22" s="288"/>
      <c r="D22" s="288"/>
      <c r="E22" s="288"/>
      <c r="F22" s="300"/>
      <c r="G22" s="311"/>
    </row>
    <row r="23" spans="2:7" ht="26.25" customHeight="1" x14ac:dyDescent="0.3">
      <c r="B23" s="89" t="s">
        <v>1065</v>
      </c>
      <c r="C23" s="90"/>
      <c r="D23" s="90"/>
      <c r="E23" s="90"/>
      <c r="F23" s="296"/>
      <c r="G23" s="67"/>
    </row>
    <row r="24" spans="2:7" ht="26.25" customHeight="1" x14ac:dyDescent="0.3">
      <c r="B24" s="89" t="s">
        <v>1087</v>
      </c>
      <c r="C24" s="90"/>
      <c r="D24" s="90"/>
      <c r="E24" s="90"/>
      <c r="F24" s="296"/>
      <c r="G24" s="67"/>
    </row>
    <row r="25" spans="2:7" ht="21.75" customHeight="1" x14ac:dyDescent="0.3">
      <c r="B25" s="89" t="s">
        <v>1101</v>
      </c>
      <c r="C25" s="90"/>
      <c r="D25" s="90"/>
      <c r="E25" s="90"/>
      <c r="F25" s="296"/>
      <c r="G25" s="67"/>
    </row>
    <row r="26" spans="2:7" ht="21.75" customHeight="1" x14ac:dyDescent="0.3">
      <c r="B26" s="89" t="s">
        <v>1102</v>
      </c>
      <c r="C26" s="293"/>
      <c r="D26" s="90"/>
      <c r="E26" s="90"/>
      <c r="F26" s="296"/>
      <c r="G26" s="67"/>
    </row>
    <row r="27" spans="2:7" ht="22.8" x14ac:dyDescent="0.3">
      <c r="B27" s="89" t="s">
        <v>1045</v>
      </c>
      <c r="C27" s="310" t="s">
        <v>1112</v>
      </c>
      <c r="D27" s="90"/>
      <c r="E27" s="90"/>
      <c r="F27" s="296"/>
      <c r="G27" s="67"/>
    </row>
    <row r="28" spans="2:7" x14ac:dyDescent="0.3">
      <c r="B28" s="292"/>
      <c r="C28" s="293"/>
      <c r="D28" s="293"/>
      <c r="E28" s="293"/>
      <c r="F28" s="296"/>
      <c r="G28" s="67"/>
    </row>
    <row r="29" spans="2:7" x14ac:dyDescent="0.3">
      <c r="B29" s="308"/>
      <c r="C29" s="309"/>
      <c r="D29" s="309"/>
      <c r="E29" s="309"/>
      <c r="F29" s="204"/>
    </row>
    <row r="30" spans="2:7" x14ac:dyDescent="0.3">
      <c r="B30" s="294"/>
      <c r="C30" s="204"/>
      <c r="D30" s="204"/>
      <c r="E30" s="204"/>
      <c r="F30" s="204"/>
    </row>
    <row r="31" spans="2:7" ht="15" thickBot="1" x14ac:dyDescent="0.35">
      <c r="B31" s="108" t="s">
        <v>1116</v>
      </c>
    </row>
    <row r="32" spans="2:7" ht="42" thickBot="1" x14ac:dyDescent="0.35">
      <c r="B32" s="304" t="s">
        <v>1090</v>
      </c>
      <c r="C32" s="302" t="s">
        <v>1103</v>
      </c>
      <c r="D32" s="303" t="s">
        <v>1107</v>
      </c>
    </row>
    <row r="33" spans="2:8" ht="29.25" customHeight="1" x14ac:dyDescent="0.3">
      <c r="B33" s="305" t="s">
        <v>1105</v>
      </c>
      <c r="C33" s="306" t="s">
        <v>1104</v>
      </c>
      <c r="D33" s="307" t="s">
        <v>1106</v>
      </c>
    </row>
    <row r="34" spans="2:8" x14ac:dyDescent="0.3">
      <c r="B34" s="289" t="s">
        <v>1091</v>
      </c>
      <c r="C34" s="296"/>
      <c r="D34" s="296"/>
    </row>
    <row r="35" spans="2:8" x14ac:dyDescent="0.3">
      <c r="B35" s="289" t="s">
        <v>1092</v>
      </c>
      <c r="C35" s="296"/>
      <c r="D35" s="296"/>
    </row>
    <row r="36" spans="2:8" x14ac:dyDescent="0.3">
      <c r="B36" s="289" t="s">
        <v>1093</v>
      </c>
      <c r="C36" s="296"/>
      <c r="D36" s="296"/>
    </row>
    <row r="37" spans="2:8" x14ac:dyDescent="0.3">
      <c r="B37" s="289" t="s">
        <v>1094</v>
      </c>
      <c r="C37" s="296"/>
      <c r="D37" s="296"/>
    </row>
    <row r="38" spans="2:8" x14ac:dyDescent="0.3">
      <c r="B38" s="289" t="s">
        <v>1095</v>
      </c>
      <c r="C38" s="67"/>
      <c r="D38" s="67"/>
    </row>
    <row r="39" spans="2:8" x14ac:dyDescent="0.3">
      <c r="B39" s="289" t="s">
        <v>1109</v>
      </c>
      <c r="C39" s="67"/>
      <c r="D39" s="67"/>
    </row>
    <row r="40" spans="2:8" ht="22.8" x14ac:dyDescent="0.3">
      <c r="B40" s="111" t="s">
        <v>1045</v>
      </c>
      <c r="C40" s="310" t="s">
        <v>1112</v>
      </c>
      <c r="D40" s="67"/>
    </row>
    <row r="41" spans="2:8" x14ac:dyDescent="0.3">
      <c r="B41" s="111"/>
      <c r="C41" s="67"/>
      <c r="D41" s="67"/>
    </row>
    <row r="42" spans="2:8" x14ac:dyDescent="0.3">
      <c r="B42" s="111"/>
      <c r="C42" s="67"/>
      <c r="D42" s="67"/>
    </row>
    <row r="43" spans="2:8" x14ac:dyDescent="0.3">
      <c r="B43" s="111"/>
      <c r="C43" s="67"/>
      <c r="D43" s="67"/>
    </row>
    <row r="44" spans="2:8" x14ac:dyDescent="0.3">
      <c r="B44" s="294"/>
      <c r="C44" s="204"/>
      <c r="D44" s="204"/>
      <c r="E44" s="204"/>
      <c r="F44" s="204"/>
    </row>
    <row r="45" spans="2:8" ht="21.75" customHeight="1" thickBot="1" x14ac:dyDescent="0.35">
      <c r="B45" s="297" t="s">
        <v>1117</v>
      </c>
      <c r="C45" s="268"/>
      <c r="D45" s="204"/>
      <c r="E45" s="204"/>
      <c r="F45" s="204"/>
    </row>
    <row r="46" spans="2:8" s="144" customFormat="1" ht="28.2" thickBot="1" x14ac:dyDescent="0.35">
      <c r="B46" s="304" t="s">
        <v>1089</v>
      </c>
      <c r="C46" s="302" t="s">
        <v>1084</v>
      </c>
      <c r="D46" s="303" t="s">
        <v>1088</v>
      </c>
      <c r="E46" s="298"/>
      <c r="F46" s="301" t="s">
        <v>1083</v>
      </c>
      <c r="G46" s="302" t="s">
        <v>1084</v>
      </c>
      <c r="H46" s="303" t="s">
        <v>1088</v>
      </c>
    </row>
    <row r="47" spans="2:8" x14ac:dyDescent="0.3">
      <c r="B47" s="299" t="s">
        <v>1096</v>
      </c>
      <c r="C47" s="300"/>
      <c r="D47" s="300"/>
      <c r="E47" s="204"/>
      <c r="F47" s="299"/>
      <c r="G47" s="300"/>
      <c r="H47" s="300"/>
    </row>
    <row r="48" spans="2:8" x14ac:dyDescent="0.3">
      <c r="B48" s="299" t="s">
        <v>1097</v>
      </c>
      <c r="C48" s="296"/>
      <c r="D48" s="296"/>
      <c r="E48" s="204"/>
      <c r="F48" s="289"/>
      <c r="G48" s="296"/>
      <c r="H48" s="296"/>
    </row>
    <row r="49" spans="2:8" x14ac:dyDescent="0.3">
      <c r="B49" s="299" t="s">
        <v>1098</v>
      </c>
      <c r="C49" s="296"/>
      <c r="D49" s="296"/>
      <c r="E49" s="204"/>
      <c r="F49" s="289"/>
      <c r="G49" s="296"/>
      <c r="H49" s="296"/>
    </row>
    <row r="50" spans="2:8" x14ac:dyDescent="0.3">
      <c r="B50" s="299" t="s">
        <v>1099</v>
      </c>
      <c r="C50" s="296"/>
      <c r="D50" s="296"/>
      <c r="E50" s="204"/>
      <c r="F50" s="289"/>
      <c r="G50" s="296"/>
      <c r="H50" s="296"/>
    </row>
    <row r="51" spans="2:8" x14ac:dyDescent="0.3">
      <c r="B51" s="299" t="s">
        <v>1100</v>
      </c>
      <c r="C51" s="67"/>
      <c r="D51" s="67"/>
      <c r="F51" s="111"/>
      <c r="G51" s="67"/>
      <c r="H51" s="67"/>
    </row>
    <row r="52" spans="2:8" x14ac:dyDescent="0.3">
      <c r="B52" s="299" t="s">
        <v>1108</v>
      </c>
      <c r="C52" s="67"/>
      <c r="D52" s="67"/>
      <c r="F52" s="111"/>
      <c r="G52" s="67"/>
      <c r="H52" s="67"/>
    </row>
    <row r="53" spans="2:8" ht="22.8" x14ac:dyDescent="0.3">
      <c r="B53" s="111" t="s">
        <v>1045</v>
      </c>
      <c r="C53" s="310" t="s">
        <v>1112</v>
      </c>
      <c r="D53" s="67"/>
      <c r="F53" s="111"/>
      <c r="G53" s="67"/>
      <c r="H53" s="67"/>
    </row>
    <row r="54" spans="2:8" x14ac:dyDescent="0.3">
      <c r="B54" s="111"/>
      <c r="C54" s="67"/>
      <c r="D54" s="67"/>
      <c r="F54" s="111"/>
      <c r="G54" s="67"/>
      <c r="H54" s="67"/>
    </row>
    <row r="55" spans="2:8" x14ac:dyDescent="0.3">
      <c r="B55" s="111"/>
      <c r="C55" s="67"/>
      <c r="D55" s="67"/>
      <c r="F55" s="111"/>
      <c r="G55" s="67"/>
      <c r="H55" s="67"/>
    </row>
    <row r="56" spans="2:8" x14ac:dyDescent="0.3">
      <c r="B56" s="111"/>
      <c r="C56" s="67"/>
      <c r="D56" s="67"/>
      <c r="F56" s="111"/>
      <c r="G56" s="67"/>
      <c r="H56" s="67"/>
    </row>
    <row r="57" spans="2:8" x14ac:dyDescent="0.3">
      <c r="B57" s="111"/>
      <c r="C57" s="67"/>
      <c r="D57" s="67"/>
      <c r="F57" s="111"/>
      <c r="G57" s="67"/>
      <c r="H57" s="67"/>
    </row>
    <row r="58" spans="2:8" x14ac:dyDescent="0.3">
      <c r="B58" s="111"/>
      <c r="C58" s="67"/>
      <c r="D58" s="67"/>
      <c r="F58" s="111"/>
      <c r="G58" s="67"/>
      <c r="H58" s="67"/>
    </row>
    <row r="59" spans="2:8" x14ac:dyDescent="0.3">
      <c r="B59" s="111"/>
      <c r="C59" s="67"/>
      <c r="D59" s="67"/>
      <c r="F59" s="111"/>
      <c r="G59" s="67"/>
      <c r="H59" s="67"/>
    </row>
    <row r="60" spans="2:8" x14ac:dyDescent="0.3">
      <c r="B60" s="111"/>
      <c r="C60" s="67"/>
      <c r="D60" s="67"/>
      <c r="F60" s="111"/>
      <c r="G60" s="67"/>
      <c r="H60" s="67"/>
    </row>
    <row r="61" spans="2:8" x14ac:dyDescent="0.3">
      <c r="B61" s="111"/>
      <c r="C61" s="67"/>
      <c r="D61" s="67"/>
      <c r="F61" s="111"/>
      <c r="G61" s="67"/>
      <c r="H61" s="67"/>
    </row>
    <row r="62" spans="2:8" x14ac:dyDescent="0.3">
      <c r="B62" s="111"/>
      <c r="C62" s="67"/>
      <c r="D62" s="67"/>
      <c r="F62" s="111"/>
      <c r="G62" s="67"/>
      <c r="H62" s="67"/>
    </row>
    <row r="63" spans="2:8" x14ac:dyDescent="0.3">
      <c r="B63" s="111"/>
      <c r="C63" s="67"/>
      <c r="D63" s="67"/>
      <c r="F63" s="111"/>
      <c r="G63" s="67"/>
      <c r="H63" s="67"/>
    </row>
    <row r="64" spans="2:8" x14ac:dyDescent="0.3">
      <c r="B64" s="111"/>
      <c r="C64" s="67"/>
      <c r="D64" s="67"/>
      <c r="F64" s="111"/>
      <c r="G64" s="67"/>
      <c r="H64" s="67"/>
    </row>
    <row r="65" spans="2:8" x14ac:dyDescent="0.3">
      <c r="B65" s="111"/>
      <c r="C65" s="67"/>
      <c r="D65" s="67"/>
      <c r="F65" s="111"/>
      <c r="G65" s="67"/>
      <c r="H65" s="67"/>
    </row>
    <row r="66" spans="2:8" x14ac:dyDescent="0.3">
      <c r="B66" s="111"/>
      <c r="C66" s="67"/>
      <c r="D66" s="67"/>
      <c r="F66" s="111"/>
      <c r="G66" s="67"/>
      <c r="H66" s="67"/>
    </row>
    <row r="67" spans="2:8" x14ac:dyDescent="0.3">
      <c r="B67" s="111"/>
      <c r="C67" s="67"/>
      <c r="D67" s="67"/>
      <c r="F67" s="111"/>
      <c r="G67" s="67"/>
      <c r="H67" s="67"/>
    </row>
    <row r="68" spans="2:8" x14ac:dyDescent="0.3">
      <c r="B68" s="111"/>
      <c r="C68" s="67"/>
      <c r="D68" s="67"/>
      <c r="F68" s="111"/>
      <c r="G68" s="67"/>
      <c r="H68" s="67"/>
    </row>
    <row r="69" spans="2:8" x14ac:dyDescent="0.3">
      <c r="B69" s="111"/>
      <c r="C69" s="67"/>
      <c r="D69" s="67"/>
      <c r="F69" s="111"/>
      <c r="G69" s="67"/>
      <c r="H69" s="67"/>
    </row>
    <row r="70" spans="2:8" x14ac:dyDescent="0.3">
      <c r="B70" s="111"/>
      <c r="C70" s="67"/>
      <c r="D70" s="67"/>
      <c r="F70" s="111"/>
      <c r="G70" s="67"/>
      <c r="H70" s="67"/>
    </row>
    <row r="71" spans="2:8" x14ac:dyDescent="0.3">
      <c r="B71" s="111"/>
      <c r="C71" s="67"/>
      <c r="D71" s="67"/>
      <c r="F71" s="111"/>
      <c r="G71" s="67"/>
      <c r="H71" s="67"/>
    </row>
    <row r="72" spans="2:8" x14ac:dyDescent="0.3">
      <c r="B72" s="111"/>
      <c r="C72" s="67"/>
      <c r="D72" s="67"/>
      <c r="F72" s="111"/>
      <c r="G72" s="67"/>
      <c r="H72" s="67"/>
    </row>
    <row r="73" spans="2:8" x14ac:dyDescent="0.3">
      <c r="B73" s="111"/>
      <c r="C73" s="67"/>
      <c r="D73" s="67"/>
      <c r="F73" s="111"/>
      <c r="G73" s="67"/>
      <c r="H73" s="67"/>
    </row>
    <row r="74" spans="2:8" x14ac:dyDescent="0.3">
      <c r="B74" s="111"/>
      <c r="C74" s="67"/>
      <c r="D74" s="67"/>
      <c r="F74" s="111"/>
      <c r="G74" s="67"/>
      <c r="H74" s="67"/>
    </row>
    <row r="75" spans="2:8" x14ac:dyDescent="0.3">
      <c r="B75" s="111"/>
      <c r="C75" s="67"/>
      <c r="D75" s="67"/>
      <c r="F75" s="111"/>
      <c r="G75" s="67"/>
      <c r="H75" s="67"/>
    </row>
  </sheetData>
  <sheetProtection selectLockedCells="1"/>
  <mergeCells count="3">
    <mergeCell ref="C7:C8"/>
    <mergeCell ref="D7:E7"/>
    <mergeCell ref="B7:B8"/>
  </mergeCell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8"/>
  <dimension ref="B4:F23"/>
  <sheetViews>
    <sheetView showGridLines="0" workbookViewId="0"/>
  </sheetViews>
  <sheetFormatPr defaultRowHeight="14.4" x14ac:dyDescent="0.3"/>
  <cols>
    <col min="1" max="1" width="3.44140625" customWidth="1"/>
    <col min="2" max="5" width="15.5546875" customWidth="1"/>
    <col min="6" max="6" width="22.109375" customWidth="1"/>
  </cols>
  <sheetData>
    <row r="4" spans="2:6" x14ac:dyDescent="0.3">
      <c r="C4" s="75" t="s">
        <v>1058</v>
      </c>
    </row>
    <row r="5" spans="2:6" ht="15" thickBot="1" x14ac:dyDescent="0.35"/>
    <row r="6" spans="2:6" ht="60.6" customHeight="1" thickBot="1" x14ac:dyDescent="0.35">
      <c r="B6" s="671" t="s">
        <v>514</v>
      </c>
      <c r="C6" s="672"/>
      <c r="D6" s="671" t="s">
        <v>515</v>
      </c>
      <c r="E6" s="672"/>
      <c r="F6" s="673" t="s">
        <v>516</v>
      </c>
    </row>
    <row r="7" spans="2:6" ht="24.75" customHeight="1" thickBot="1" x14ac:dyDescent="0.35">
      <c r="B7" s="319" t="s">
        <v>517</v>
      </c>
      <c r="C7" s="320" t="s">
        <v>518</v>
      </c>
      <c r="D7" s="320" t="s">
        <v>517</v>
      </c>
      <c r="E7" s="320" t="s">
        <v>518</v>
      </c>
      <c r="F7" s="674"/>
    </row>
    <row r="8" spans="2:6" x14ac:dyDescent="0.3">
      <c r="B8" s="318"/>
      <c r="C8" s="318"/>
      <c r="D8" s="318"/>
      <c r="E8" s="318"/>
      <c r="F8" s="318"/>
    </row>
    <row r="9" spans="2:6" x14ac:dyDescent="0.3">
      <c r="B9" s="86"/>
      <c r="C9" s="86"/>
      <c r="D9" s="86"/>
      <c r="E9" s="86"/>
      <c r="F9" s="86"/>
    </row>
    <row r="10" spans="2:6" x14ac:dyDescent="0.3">
      <c r="B10" s="80"/>
      <c r="C10" s="80"/>
      <c r="D10" s="80"/>
      <c r="E10" s="80"/>
      <c r="F10" s="80"/>
    </row>
    <row r="11" spans="2:6" x14ac:dyDescent="0.3">
      <c r="B11" s="80"/>
      <c r="C11" s="80"/>
      <c r="D11" s="80"/>
      <c r="E11" s="80"/>
      <c r="F11" s="80"/>
    </row>
    <row r="12" spans="2:6" x14ac:dyDescent="0.3">
      <c r="B12" s="80"/>
      <c r="C12" s="80"/>
      <c r="D12" s="80"/>
      <c r="E12" s="80"/>
      <c r="F12" s="80"/>
    </row>
    <row r="13" spans="2:6" x14ac:dyDescent="0.3">
      <c r="B13" s="80"/>
      <c r="C13" s="80"/>
      <c r="D13" s="80"/>
      <c r="E13" s="80"/>
      <c r="F13" s="80"/>
    </row>
    <row r="14" spans="2:6" x14ac:dyDescent="0.3">
      <c r="B14" s="80"/>
      <c r="C14" s="80"/>
      <c r="D14" s="80"/>
      <c r="E14" s="80"/>
      <c r="F14" s="80"/>
    </row>
    <row r="15" spans="2:6" x14ac:dyDescent="0.3">
      <c r="B15" s="80"/>
      <c r="C15" s="80"/>
      <c r="D15" s="80"/>
      <c r="E15" s="80"/>
      <c r="F15" s="80"/>
    </row>
    <row r="16" spans="2:6" x14ac:dyDescent="0.3">
      <c r="B16" s="80"/>
      <c r="C16" s="80"/>
      <c r="D16" s="80"/>
      <c r="E16" s="80"/>
      <c r="F16" s="80"/>
    </row>
    <row r="17" spans="2:6" x14ac:dyDescent="0.3">
      <c r="B17" s="80"/>
      <c r="C17" s="80"/>
      <c r="D17" s="80"/>
      <c r="E17" s="80"/>
      <c r="F17" s="80"/>
    </row>
    <row r="18" spans="2:6" x14ac:dyDescent="0.3">
      <c r="B18" s="80"/>
      <c r="C18" s="80"/>
      <c r="D18" s="80"/>
      <c r="E18" s="80"/>
      <c r="F18" s="80"/>
    </row>
    <row r="19" spans="2:6" x14ac:dyDescent="0.3">
      <c r="B19" s="80"/>
      <c r="C19" s="80"/>
      <c r="D19" s="80"/>
      <c r="E19" s="80"/>
      <c r="F19" s="80"/>
    </row>
    <row r="20" spans="2:6" x14ac:dyDescent="0.3">
      <c r="B20" s="80"/>
      <c r="C20" s="80"/>
      <c r="D20" s="80"/>
      <c r="E20" s="80"/>
      <c r="F20" s="80"/>
    </row>
    <row r="21" spans="2:6" x14ac:dyDescent="0.3">
      <c r="B21" s="80"/>
      <c r="C21" s="80"/>
      <c r="D21" s="80"/>
      <c r="E21" s="80"/>
      <c r="F21" s="80"/>
    </row>
    <row r="22" spans="2:6" x14ac:dyDescent="0.3">
      <c r="B22" s="80"/>
      <c r="C22" s="80"/>
      <c r="D22" s="80"/>
      <c r="E22" s="80"/>
      <c r="F22" s="80"/>
    </row>
    <row r="23" spans="2:6" x14ac:dyDescent="0.3">
      <c r="B23" s="80"/>
      <c r="C23" s="80"/>
      <c r="D23" s="80"/>
      <c r="E23" s="80"/>
      <c r="F23" s="80"/>
    </row>
  </sheetData>
  <sheetProtection selectLockedCells="1"/>
  <mergeCells count="3">
    <mergeCell ref="B6:C6"/>
    <mergeCell ref="D6:E6"/>
    <mergeCell ref="F6:F7"/>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9"/>
  <dimension ref="B5:F26"/>
  <sheetViews>
    <sheetView showGridLines="0" workbookViewId="0"/>
  </sheetViews>
  <sheetFormatPr defaultRowHeight="14.4" x14ac:dyDescent="0.3"/>
  <cols>
    <col min="1" max="1" width="3.5546875" customWidth="1"/>
    <col min="2" max="2" width="4.88671875" style="17" customWidth="1"/>
    <col min="3" max="4" width="22.109375" customWidth="1"/>
    <col min="5" max="5" width="17.88671875" customWidth="1"/>
    <col min="6" max="6" width="18" customWidth="1"/>
  </cols>
  <sheetData>
    <row r="5" spans="2:6" x14ac:dyDescent="0.3">
      <c r="C5" s="69" t="s">
        <v>1059</v>
      </c>
    </row>
    <row r="6" spans="2:6" ht="15" thickBot="1" x14ac:dyDescent="0.35"/>
    <row r="7" spans="2:6" ht="26.4" x14ac:dyDescent="0.3">
      <c r="B7" s="87"/>
      <c r="C7" s="88" t="s">
        <v>519</v>
      </c>
      <c r="D7" s="88" t="s">
        <v>1060</v>
      </c>
      <c r="E7" s="88" t="s">
        <v>520</v>
      </c>
      <c r="F7" s="88" t="s">
        <v>521</v>
      </c>
    </row>
    <row r="8" spans="2:6" x14ac:dyDescent="0.3">
      <c r="B8" s="89">
        <v>1</v>
      </c>
      <c r="C8" s="90"/>
      <c r="D8" s="90"/>
      <c r="E8" s="90"/>
      <c r="F8" s="90"/>
    </row>
    <row r="9" spans="2:6" x14ac:dyDescent="0.3">
      <c r="B9" s="89">
        <v>2</v>
      </c>
      <c r="C9" s="90"/>
      <c r="D9" s="90"/>
      <c r="E9" s="90"/>
      <c r="F9" s="90"/>
    </row>
    <row r="10" spans="2:6" x14ac:dyDescent="0.3">
      <c r="B10" s="89">
        <v>3</v>
      </c>
      <c r="C10" s="90"/>
      <c r="D10" s="90"/>
      <c r="E10" s="90"/>
      <c r="F10" s="90"/>
    </row>
    <row r="11" spans="2:6" x14ac:dyDescent="0.3">
      <c r="B11" s="85"/>
      <c r="C11" s="80"/>
      <c r="D11" s="80"/>
      <c r="E11" s="80"/>
      <c r="F11" s="80"/>
    </row>
    <row r="12" spans="2:6" x14ac:dyDescent="0.3">
      <c r="B12" s="85"/>
      <c r="C12" s="80"/>
      <c r="D12" s="80"/>
      <c r="E12" s="80"/>
      <c r="F12" s="80"/>
    </row>
    <row r="13" spans="2:6" x14ac:dyDescent="0.3">
      <c r="B13" s="85"/>
      <c r="C13" s="80"/>
      <c r="D13" s="80"/>
      <c r="E13" s="80"/>
      <c r="F13" s="80"/>
    </row>
    <row r="14" spans="2:6" x14ac:dyDescent="0.3">
      <c r="B14" s="85"/>
      <c r="C14" s="80"/>
      <c r="D14" s="80"/>
      <c r="E14" s="80"/>
      <c r="F14" s="80"/>
    </row>
    <row r="15" spans="2:6" x14ac:dyDescent="0.3">
      <c r="B15" s="85"/>
      <c r="C15" s="80"/>
      <c r="D15" s="80"/>
      <c r="E15" s="80"/>
      <c r="F15" s="80"/>
    </row>
    <row r="16" spans="2:6" x14ac:dyDescent="0.3">
      <c r="B16" s="85"/>
      <c r="C16" s="80"/>
      <c r="D16" s="80"/>
      <c r="E16" s="80"/>
      <c r="F16" s="80"/>
    </row>
    <row r="17" spans="2:6" x14ac:dyDescent="0.3">
      <c r="B17" s="85"/>
      <c r="C17" s="80"/>
      <c r="D17" s="80"/>
      <c r="E17" s="80"/>
      <c r="F17" s="80"/>
    </row>
    <row r="18" spans="2:6" x14ac:dyDescent="0.3">
      <c r="B18" s="85"/>
      <c r="C18" s="80"/>
      <c r="D18" s="80"/>
      <c r="E18" s="80"/>
      <c r="F18" s="80"/>
    </row>
    <row r="19" spans="2:6" x14ac:dyDescent="0.3">
      <c r="B19" s="85"/>
      <c r="C19" s="80"/>
      <c r="D19" s="80"/>
      <c r="E19" s="80"/>
      <c r="F19" s="80"/>
    </row>
    <row r="20" spans="2:6" x14ac:dyDescent="0.3">
      <c r="B20" s="85"/>
      <c r="C20" s="80"/>
      <c r="D20" s="80"/>
      <c r="E20" s="80"/>
      <c r="F20" s="80"/>
    </row>
    <row r="21" spans="2:6" x14ac:dyDescent="0.3">
      <c r="B21" s="85"/>
      <c r="C21" s="80"/>
      <c r="D21" s="80"/>
      <c r="E21" s="80"/>
      <c r="F21" s="80"/>
    </row>
    <row r="22" spans="2:6" x14ac:dyDescent="0.3">
      <c r="B22" s="85"/>
      <c r="C22" s="80"/>
      <c r="D22" s="80"/>
      <c r="E22" s="80"/>
      <c r="F22" s="80"/>
    </row>
    <row r="23" spans="2:6" x14ac:dyDescent="0.3">
      <c r="B23" s="85"/>
      <c r="C23" s="80"/>
      <c r="D23" s="80"/>
      <c r="E23" s="80"/>
      <c r="F23" s="80"/>
    </row>
    <row r="24" spans="2:6" x14ac:dyDescent="0.3">
      <c r="B24" s="85"/>
      <c r="C24" s="80"/>
      <c r="D24" s="80"/>
      <c r="E24" s="80"/>
      <c r="F24" s="80"/>
    </row>
    <row r="25" spans="2:6" x14ac:dyDescent="0.3">
      <c r="B25" s="85"/>
      <c r="C25" s="80"/>
      <c r="D25" s="80"/>
      <c r="E25" s="80"/>
      <c r="F25" s="80"/>
    </row>
    <row r="26" spans="2:6" x14ac:dyDescent="0.3">
      <c r="B26" s="85"/>
      <c r="C26" s="80"/>
      <c r="D26" s="80"/>
      <c r="E26" s="80"/>
      <c r="F26" s="80"/>
    </row>
  </sheetData>
  <sheetProtection selectLockedCells="1"/>
  <pageMargins left="0.7" right="0.7" top="0.75" bottom="0.75" header="0.3" footer="0.3"/>
  <pageSetup paperSize="9" orientation="portrait" horizontalDpi="1200" verticalDpi="12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0"/>
  <dimension ref="C3:AH90"/>
  <sheetViews>
    <sheetView topLeftCell="Q1" zoomScale="80" zoomScaleNormal="80" workbookViewId="0">
      <selection activeCell="Z23" sqref="Z23"/>
    </sheetView>
  </sheetViews>
  <sheetFormatPr defaultRowHeight="14.4" x14ac:dyDescent="0.3"/>
  <cols>
    <col min="4" max="4" width="36" customWidth="1"/>
    <col min="5" max="5" width="34.88671875" customWidth="1"/>
    <col min="6" max="6" width="41.44140625" customWidth="1"/>
    <col min="7" max="7" width="31.88671875" customWidth="1"/>
    <col min="8" max="13" width="9.44140625" customWidth="1"/>
    <col min="17" max="18" width="9.5546875" bestFit="1" customWidth="1"/>
    <col min="30" max="30" width="45.33203125" customWidth="1"/>
    <col min="31" max="31" width="16.33203125" customWidth="1"/>
    <col min="33" max="33" width="33.5546875" customWidth="1"/>
  </cols>
  <sheetData>
    <row r="3" spans="3:34" x14ac:dyDescent="0.3">
      <c r="O3" s="6" t="s">
        <v>530</v>
      </c>
      <c r="P3" s="6" t="s">
        <v>530</v>
      </c>
    </row>
    <row r="4" spans="3:34" x14ac:dyDescent="0.3">
      <c r="D4" s="6" t="s">
        <v>160</v>
      </c>
      <c r="E4" s="6" t="s">
        <v>118</v>
      </c>
      <c r="F4" s="6" t="s">
        <v>122</v>
      </c>
      <c r="G4" s="6" t="s">
        <v>121</v>
      </c>
      <c r="H4" s="6" t="s">
        <v>120</v>
      </c>
      <c r="I4" s="6" t="s">
        <v>119</v>
      </c>
      <c r="K4" s="6" t="s">
        <v>161</v>
      </c>
      <c r="L4" s="6" t="s">
        <v>162</v>
      </c>
      <c r="M4" s="6" t="s">
        <v>529</v>
      </c>
      <c r="O4" s="6" t="s">
        <v>531</v>
      </c>
      <c r="P4" s="6" t="s">
        <v>532</v>
      </c>
      <c r="Q4" s="6" t="s">
        <v>531</v>
      </c>
      <c r="R4" s="6" t="s">
        <v>532</v>
      </c>
      <c r="T4" s="6" t="s">
        <v>118</v>
      </c>
      <c r="U4" s="6" t="s">
        <v>122</v>
      </c>
      <c r="V4" s="6" t="s">
        <v>121</v>
      </c>
      <c r="W4" s="6" t="s">
        <v>120</v>
      </c>
      <c r="X4" s="6" t="s">
        <v>119</v>
      </c>
      <c r="Y4" s="6" t="s">
        <v>543</v>
      </c>
      <c r="Z4" s="6" t="s">
        <v>544</v>
      </c>
      <c r="AB4" s="6" t="s">
        <v>531</v>
      </c>
      <c r="AC4" s="6" t="s">
        <v>532</v>
      </c>
    </row>
    <row r="5" spans="3:34" x14ac:dyDescent="0.3">
      <c r="C5" t="s">
        <v>153</v>
      </c>
      <c r="D5" s="6">
        <f>SUM(E5:I5)</f>
        <v>0</v>
      </c>
      <c r="E5" s="6">
        <f>Sheet1!AT69</f>
        <v>0</v>
      </c>
      <c r="F5" s="6">
        <f>Sheet1!AU69</f>
        <v>0</v>
      </c>
      <c r="G5" s="6">
        <f>Sheet1!AV69</f>
        <v>0</v>
      </c>
      <c r="H5" s="6">
        <f>Sheet1!AW69</f>
        <v>0</v>
      </c>
      <c r="I5" s="6">
        <f>Sheet1!AX69</f>
        <v>0</v>
      </c>
      <c r="J5" s="6" t="b">
        <f>Sheet1!AK67</f>
        <v>1</v>
      </c>
      <c r="K5">
        <f>H5+I5</f>
        <v>0</v>
      </c>
      <c r="L5">
        <f>E5+F5</f>
        <v>0</v>
      </c>
      <c r="M5">
        <f>SUM(E5:G5)</f>
        <v>0</v>
      </c>
      <c r="O5">
        <v>40</v>
      </c>
      <c r="P5">
        <v>25</v>
      </c>
      <c r="Q5" t="e">
        <f>(M5/D5)*O5</f>
        <v>#DIV/0!</v>
      </c>
      <c r="R5" t="e">
        <f>(M5/D5)*P5</f>
        <v>#DIV/0!</v>
      </c>
      <c r="T5">
        <f>E5*5</f>
        <v>0</v>
      </c>
      <c r="U5">
        <f>F5*4</f>
        <v>0</v>
      </c>
      <c r="V5">
        <f>G5*3</f>
        <v>0</v>
      </c>
      <c r="W5">
        <f>H5*2</f>
        <v>0</v>
      </c>
      <c r="X5">
        <f>I5*1</f>
        <v>0</v>
      </c>
      <c r="Y5">
        <f>D5*5</f>
        <v>0</v>
      </c>
      <c r="Z5">
        <f t="shared" ref="Z5:Z11" si="0">SUM(T5:X5)</f>
        <v>0</v>
      </c>
      <c r="AB5" s="91" t="e">
        <f>(Z5/Y5)*Q5</f>
        <v>#DIV/0!</v>
      </c>
      <c r="AC5" s="91" t="e">
        <f>(Z5/Y5)*R5</f>
        <v>#DIV/0!</v>
      </c>
      <c r="AE5" t="e">
        <f>(Z5/Y5)*100</f>
        <v>#DIV/0!</v>
      </c>
      <c r="AF5" s="242" t="e">
        <f>IF(AE5&lt;60,1,0)</f>
        <v>#DIV/0!</v>
      </c>
      <c r="AG5" t="e">
        <f>IF(AE5&lt;60,"Area 1","")</f>
        <v>#DIV/0!</v>
      </c>
    </row>
    <row r="6" spans="3:34" x14ac:dyDescent="0.3">
      <c r="C6" t="s">
        <v>154</v>
      </c>
      <c r="D6" s="6">
        <f t="shared" ref="D6:D11" si="1">SUM(E6:I6)</f>
        <v>0</v>
      </c>
      <c r="E6" s="6">
        <f>'Sheet1 (2)'!AT74</f>
        <v>0</v>
      </c>
      <c r="F6" s="6">
        <f>'Sheet1 (2)'!AU74</f>
        <v>0</v>
      </c>
      <c r="G6" s="6">
        <f>'Sheet1 (2)'!AV74</f>
        <v>0</v>
      </c>
      <c r="H6" s="6">
        <f>'Sheet1 (2)'!AW74</f>
        <v>0</v>
      </c>
      <c r="I6" s="6">
        <f>'Sheet1 (2)'!AX74</f>
        <v>0</v>
      </c>
      <c r="J6" s="6" t="b">
        <f>'Sheet1 (2)'!AK72</f>
        <v>1</v>
      </c>
      <c r="K6">
        <f t="shared" ref="K6:K11" si="2">H6+I6</f>
        <v>0</v>
      </c>
      <c r="L6">
        <f t="shared" ref="L6:L11" si="3">E6+F6</f>
        <v>0</v>
      </c>
      <c r="M6">
        <f t="shared" ref="M6:M11" si="4">SUM(E6:G6)</f>
        <v>0</v>
      </c>
      <c r="O6">
        <v>10</v>
      </c>
      <c r="P6">
        <v>15</v>
      </c>
      <c r="Q6" t="e">
        <f t="shared" ref="Q6:Q11" si="5">(M6/D6)*O6</f>
        <v>#DIV/0!</v>
      </c>
      <c r="R6" t="e">
        <f t="shared" ref="R6:R11" si="6">(M6/D6)*P6</f>
        <v>#DIV/0!</v>
      </c>
      <c r="T6">
        <f>E6*5</f>
        <v>0</v>
      </c>
      <c r="U6">
        <f t="shared" ref="U6:U11" si="7">F6*4</f>
        <v>0</v>
      </c>
      <c r="V6">
        <f t="shared" ref="V6:V11" si="8">G6*3</f>
        <v>0</v>
      </c>
      <c r="W6">
        <f t="shared" ref="W6:W11" si="9">H6*2</f>
        <v>0</v>
      </c>
      <c r="X6">
        <f t="shared" ref="X6:X11" si="10">I6*1</f>
        <v>0</v>
      </c>
      <c r="Y6">
        <f>D6*5</f>
        <v>0</v>
      </c>
      <c r="Z6">
        <f t="shared" si="0"/>
        <v>0</v>
      </c>
      <c r="AB6" s="91" t="e">
        <f t="shared" ref="AB6:AB11" si="11">(Z6/Y6)*Q6</f>
        <v>#DIV/0!</v>
      </c>
      <c r="AC6" s="91" t="e">
        <f>(Z6/Y6)*R6</f>
        <v>#DIV/0!</v>
      </c>
      <c r="AE6" t="e">
        <f t="shared" ref="AE6:AE11" si="12">(Z6/Y6)*100</f>
        <v>#DIV/0!</v>
      </c>
      <c r="AF6" s="242" t="e">
        <f>IF(AE6&lt;60,1,0)</f>
        <v>#DIV/0!</v>
      </c>
      <c r="AG6" t="e">
        <f>IF(AE6&lt;60,"Area 2","")</f>
        <v>#DIV/0!</v>
      </c>
    </row>
    <row r="7" spans="3:34" x14ac:dyDescent="0.3">
      <c r="C7" t="s">
        <v>155</v>
      </c>
      <c r="D7" s="6">
        <f t="shared" si="1"/>
        <v>0</v>
      </c>
      <c r="E7" s="6">
        <f>'Sheet1 (3)'!AT79</f>
        <v>0</v>
      </c>
      <c r="F7" s="6">
        <f>'Sheet1 (3)'!AU79</f>
        <v>0</v>
      </c>
      <c r="G7" s="6">
        <f>'Sheet1 (3)'!AV79</f>
        <v>0</v>
      </c>
      <c r="H7" s="6">
        <f>'Sheet1 (3)'!AW79</f>
        <v>0</v>
      </c>
      <c r="I7" s="6">
        <f>'Sheet1 (3)'!AX79</f>
        <v>0</v>
      </c>
      <c r="J7" s="6" t="b">
        <f>'Sheet1 (3)'!AK77</f>
        <v>1</v>
      </c>
      <c r="K7">
        <f t="shared" si="2"/>
        <v>0</v>
      </c>
      <c r="L7">
        <f t="shared" si="3"/>
        <v>0</v>
      </c>
      <c r="M7">
        <f t="shared" si="4"/>
        <v>0</v>
      </c>
      <c r="O7">
        <v>5</v>
      </c>
      <c r="P7">
        <v>10</v>
      </c>
      <c r="Q7" t="e">
        <f t="shared" si="5"/>
        <v>#DIV/0!</v>
      </c>
      <c r="R7" t="e">
        <f t="shared" si="6"/>
        <v>#DIV/0!</v>
      </c>
      <c r="T7">
        <f t="shared" ref="T7:T11" si="13">E7*5</f>
        <v>0</v>
      </c>
      <c r="U7">
        <f t="shared" si="7"/>
        <v>0</v>
      </c>
      <c r="V7">
        <f t="shared" si="8"/>
        <v>0</v>
      </c>
      <c r="W7">
        <f t="shared" si="9"/>
        <v>0</v>
      </c>
      <c r="X7">
        <f t="shared" si="10"/>
        <v>0</v>
      </c>
      <c r="Y7">
        <f t="shared" ref="Y7:Y11" si="14">D7*5</f>
        <v>0</v>
      </c>
      <c r="Z7">
        <f t="shared" si="0"/>
        <v>0</v>
      </c>
      <c r="AB7" s="91" t="e">
        <f t="shared" si="11"/>
        <v>#DIV/0!</v>
      </c>
      <c r="AC7" s="91" t="e">
        <f t="shared" ref="AC7:AC11" si="15">(Z7/Y7)*R7</f>
        <v>#DIV/0!</v>
      </c>
      <c r="AE7" t="e">
        <f t="shared" si="12"/>
        <v>#DIV/0!</v>
      </c>
      <c r="AF7" s="246" t="e">
        <f>IF(AE7&lt;50,1,0)</f>
        <v>#DIV/0!</v>
      </c>
      <c r="AG7" t="e">
        <f>IF(AE7&lt;50,"Area 3","")</f>
        <v>#DIV/0!</v>
      </c>
    </row>
    <row r="8" spans="3:34" x14ac:dyDescent="0.3">
      <c r="C8" t="s">
        <v>156</v>
      </c>
      <c r="D8" s="6">
        <f t="shared" si="1"/>
        <v>0</v>
      </c>
      <c r="E8" s="6">
        <f>'Sheet1 (4)'!AT63</f>
        <v>0</v>
      </c>
      <c r="F8" s="6">
        <f>'Sheet1 (4)'!AU63</f>
        <v>0</v>
      </c>
      <c r="G8" s="6">
        <f>'Sheet1 (4)'!AV63</f>
        <v>0</v>
      </c>
      <c r="H8" s="6">
        <f>'Sheet1 (4)'!AW63</f>
        <v>0</v>
      </c>
      <c r="I8" s="6">
        <f>'Sheet1 (4)'!AX63</f>
        <v>0</v>
      </c>
      <c r="J8" s="6" t="b">
        <f>'Sheet1 (4)'!AK61</f>
        <v>1</v>
      </c>
      <c r="K8">
        <f t="shared" si="2"/>
        <v>0</v>
      </c>
      <c r="L8">
        <f t="shared" si="3"/>
        <v>0</v>
      </c>
      <c r="M8">
        <f t="shared" si="4"/>
        <v>0</v>
      </c>
      <c r="O8">
        <v>15</v>
      </c>
      <c r="P8">
        <v>15</v>
      </c>
      <c r="Q8" t="e">
        <f t="shared" si="5"/>
        <v>#DIV/0!</v>
      </c>
      <c r="R8" t="e">
        <f t="shared" si="6"/>
        <v>#DIV/0!</v>
      </c>
      <c r="T8">
        <f t="shared" si="13"/>
        <v>0</v>
      </c>
      <c r="U8">
        <f t="shared" si="7"/>
        <v>0</v>
      </c>
      <c r="V8">
        <f t="shared" si="8"/>
        <v>0</v>
      </c>
      <c r="W8">
        <f t="shared" si="9"/>
        <v>0</v>
      </c>
      <c r="X8">
        <f t="shared" si="10"/>
        <v>0</v>
      </c>
      <c r="Y8">
        <f t="shared" si="14"/>
        <v>0</v>
      </c>
      <c r="Z8">
        <f t="shared" si="0"/>
        <v>0</v>
      </c>
      <c r="AB8" s="91" t="e">
        <f t="shared" si="11"/>
        <v>#DIV/0!</v>
      </c>
      <c r="AC8" s="91" t="e">
        <f t="shared" si="15"/>
        <v>#DIV/0!</v>
      </c>
      <c r="AE8" t="e">
        <f t="shared" si="12"/>
        <v>#DIV/0!</v>
      </c>
      <c r="AF8" s="242" t="e">
        <f>IF(AE8&lt;60,1,0)</f>
        <v>#DIV/0!</v>
      </c>
      <c r="AG8" t="e">
        <f>IF(AE8&lt;60,"Area 4","")</f>
        <v>#DIV/0!</v>
      </c>
    </row>
    <row r="9" spans="3:34" x14ac:dyDescent="0.3">
      <c r="C9" t="s">
        <v>157</v>
      </c>
      <c r="D9" s="6">
        <f t="shared" si="1"/>
        <v>0</v>
      </c>
      <c r="E9" s="6">
        <f>'Sheet1 (5)'!AT66</f>
        <v>0</v>
      </c>
      <c r="F9" s="6">
        <f>'Sheet1 (5)'!AU66</f>
        <v>0</v>
      </c>
      <c r="G9" s="6">
        <f>'Sheet1 (5)'!AV66</f>
        <v>0</v>
      </c>
      <c r="H9" s="6">
        <f>'Sheet1 (5)'!AW66</f>
        <v>0</v>
      </c>
      <c r="I9" s="6">
        <f>'Sheet1 (5)'!AX66</f>
        <v>0</v>
      </c>
      <c r="J9" s="6" t="b">
        <f>'Sheet1 (5)'!AK64</f>
        <v>1</v>
      </c>
      <c r="K9">
        <f t="shared" si="2"/>
        <v>0</v>
      </c>
      <c r="L9">
        <f t="shared" si="3"/>
        <v>0</v>
      </c>
      <c r="M9">
        <f t="shared" si="4"/>
        <v>0</v>
      </c>
      <c r="O9">
        <v>15</v>
      </c>
      <c r="P9">
        <v>15</v>
      </c>
      <c r="Q9" t="e">
        <f t="shared" si="5"/>
        <v>#DIV/0!</v>
      </c>
      <c r="R9" t="e">
        <f t="shared" si="6"/>
        <v>#DIV/0!</v>
      </c>
      <c r="T9">
        <f t="shared" si="13"/>
        <v>0</v>
      </c>
      <c r="U9">
        <f t="shared" si="7"/>
        <v>0</v>
      </c>
      <c r="V9">
        <f t="shared" si="8"/>
        <v>0</v>
      </c>
      <c r="W9">
        <f t="shared" si="9"/>
        <v>0</v>
      </c>
      <c r="X9">
        <f t="shared" si="10"/>
        <v>0</v>
      </c>
      <c r="Y9">
        <f t="shared" si="14"/>
        <v>0</v>
      </c>
      <c r="Z9">
        <f t="shared" si="0"/>
        <v>0</v>
      </c>
      <c r="AB9" s="91" t="e">
        <f t="shared" si="11"/>
        <v>#DIV/0!</v>
      </c>
      <c r="AC9" s="91" t="e">
        <f t="shared" si="15"/>
        <v>#DIV/0!</v>
      </c>
      <c r="AE9" t="e">
        <f t="shared" si="12"/>
        <v>#DIV/0!</v>
      </c>
      <c r="AF9" s="246" t="e">
        <f t="shared" ref="AF9:AF11" si="16">IF(AE9&lt;50,1,0)</f>
        <v>#DIV/0!</v>
      </c>
      <c r="AG9" t="e">
        <f>IF(AE9&lt;50,"Area 5","")</f>
        <v>#DIV/0!</v>
      </c>
    </row>
    <row r="10" spans="3:34" x14ac:dyDescent="0.3">
      <c r="C10" t="s">
        <v>158</v>
      </c>
      <c r="D10" s="6">
        <f t="shared" si="1"/>
        <v>0</v>
      </c>
      <c r="E10" s="6">
        <f>'Sheet1 (6)'!AT64</f>
        <v>0</v>
      </c>
      <c r="F10" s="6">
        <f>'Sheet1 (6)'!AU64</f>
        <v>0</v>
      </c>
      <c r="G10" s="6">
        <f>'Sheet1 (6)'!AV64</f>
        <v>0</v>
      </c>
      <c r="H10" s="6">
        <f>'Sheet1 (6)'!AW64</f>
        <v>0</v>
      </c>
      <c r="I10" s="6">
        <f>'Sheet1 (6)'!AX64</f>
        <v>0</v>
      </c>
      <c r="J10" s="6" t="b">
        <f>'Sheet1 (6)'!AK62</f>
        <v>1</v>
      </c>
      <c r="K10">
        <f t="shared" si="2"/>
        <v>0</v>
      </c>
      <c r="L10">
        <f t="shared" si="3"/>
        <v>0</v>
      </c>
      <c r="M10">
        <f t="shared" si="4"/>
        <v>0</v>
      </c>
      <c r="O10">
        <v>10</v>
      </c>
      <c r="P10">
        <v>10</v>
      </c>
      <c r="Q10" t="e">
        <f t="shared" si="5"/>
        <v>#DIV/0!</v>
      </c>
      <c r="R10" t="e">
        <f t="shared" si="6"/>
        <v>#DIV/0!</v>
      </c>
      <c r="T10">
        <f t="shared" si="13"/>
        <v>0</v>
      </c>
      <c r="U10">
        <f t="shared" si="7"/>
        <v>0</v>
      </c>
      <c r="V10">
        <f t="shared" si="8"/>
        <v>0</v>
      </c>
      <c r="W10">
        <f t="shared" si="9"/>
        <v>0</v>
      </c>
      <c r="X10">
        <f t="shared" si="10"/>
        <v>0</v>
      </c>
      <c r="Y10">
        <f t="shared" si="14"/>
        <v>0</v>
      </c>
      <c r="Z10">
        <f t="shared" si="0"/>
        <v>0</v>
      </c>
      <c r="AB10" s="91" t="e">
        <f t="shared" si="11"/>
        <v>#DIV/0!</v>
      </c>
      <c r="AC10" s="91" t="e">
        <f t="shared" si="15"/>
        <v>#DIV/0!</v>
      </c>
      <c r="AE10" t="e">
        <f t="shared" si="12"/>
        <v>#DIV/0!</v>
      </c>
      <c r="AF10" s="246" t="e">
        <f t="shared" si="16"/>
        <v>#DIV/0!</v>
      </c>
      <c r="AG10" t="e">
        <f>IF(AE10&lt;50,"Area 6","")</f>
        <v>#DIV/0!</v>
      </c>
    </row>
    <row r="11" spans="3:34" x14ac:dyDescent="0.3">
      <c r="C11" t="s">
        <v>159</v>
      </c>
      <c r="D11" s="6">
        <f t="shared" si="1"/>
        <v>0</v>
      </c>
      <c r="E11" s="6">
        <f>'Sheet1 (7)'!AT57</f>
        <v>0</v>
      </c>
      <c r="F11" s="6">
        <f>'Sheet1 (7)'!AU57</f>
        <v>0</v>
      </c>
      <c r="G11" s="6">
        <f>'Sheet1 (7)'!AV57</f>
        <v>0</v>
      </c>
      <c r="H11" s="6">
        <f>'Sheet1 (7)'!AW57</f>
        <v>0</v>
      </c>
      <c r="I11" s="6">
        <f>'Sheet1 (7)'!AX57</f>
        <v>0</v>
      </c>
      <c r="J11" s="6" t="b">
        <f>'Sheet1 (7)'!AK55</f>
        <v>1</v>
      </c>
      <c r="K11">
        <f t="shared" si="2"/>
        <v>0</v>
      </c>
      <c r="L11">
        <f t="shared" si="3"/>
        <v>0</v>
      </c>
      <c r="M11">
        <f t="shared" si="4"/>
        <v>0</v>
      </c>
      <c r="O11">
        <v>5</v>
      </c>
      <c r="P11">
        <v>10</v>
      </c>
      <c r="Q11" t="e">
        <f t="shared" si="5"/>
        <v>#DIV/0!</v>
      </c>
      <c r="R11" t="e">
        <f t="shared" si="6"/>
        <v>#DIV/0!</v>
      </c>
      <c r="T11">
        <f t="shared" si="13"/>
        <v>0</v>
      </c>
      <c r="U11">
        <f t="shared" si="7"/>
        <v>0</v>
      </c>
      <c r="V11">
        <f t="shared" si="8"/>
        <v>0</v>
      </c>
      <c r="W11">
        <f t="shared" si="9"/>
        <v>0</v>
      </c>
      <c r="X11">
        <f t="shared" si="10"/>
        <v>0</v>
      </c>
      <c r="Y11">
        <f t="shared" si="14"/>
        <v>0</v>
      </c>
      <c r="Z11">
        <f t="shared" si="0"/>
        <v>0</v>
      </c>
      <c r="AB11" s="91" t="e">
        <f t="shared" si="11"/>
        <v>#DIV/0!</v>
      </c>
      <c r="AC11" s="91" t="e">
        <f t="shared" si="15"/>
        <v>#DIV/0!</v>
      </c>
      <c r="AE11" t="e">
        <f t="shared" si="12"/>
        <v>#DIV/0!</v>
      </c>
      <c r="AF11" s="246" t="e">
        <f t="shared" si="16"/>
        <v>#DIV/0!</v>
      </c>
      <c r="AG11" t="e">
        <f>IF(AE11&lt;50,"Area 7","")</f>
        <v>#DIV/0!</v>
      </c>
    </row>
    <row r="12" spans="3:34" x14ac:dyDescent="0.3">
      <c r="AB12" s="91"/>
      <c r="AC12" s="91"/>
      <c r="AF12" s="242" t="e">
        <f>SUM(AF5:AF11)</f>
        <v>#DIV/0!</v>
      </c>
      <c r="AG12" t="e">
        <f>"Fail in "&amp;AG5&amp;" "&amp;AG6&amp;" "&amp;AG7&amp;" "&amp;AG8&amp;" "&amp;AG9&amp;" "&amp;AG10&amp;" "&amp;AG11</f>
        <v>#DIV/0!</v>
      </c>
      <c r="AH12" s="244" t="e">
        <f>TRIM(AG12)</f>
        <v>#DIV/0!</v>
      </c>
    </row>
    <row r="13" spans="3:34" x14ac:dyDescent="0.3">
      <c r="D13" s="6">
        <f>SUM(D5:D11)</f>
        <v>0</v>
      </c>
      <c r="E13" s="6">
        <f t="shared" ref="E13:I13" si="17">SUM(E5:E11)</f>
        <v>0</v>
      </c>
      <c r="F13" s="6">
        <f t="shared" si="17"/>
        <v>0</v>
      </c>
      <c r="G13" s="6">
        <f t="shared" si="17"/>
        <v>0</v>
      </c>
      <c r="H13" s="6">
        <f t="shared" si="17"/>
        <v>0</v>
      </c>
      <c r="I13" s="6">
        <f t="shared" si="17"/>
        <v>0</v>
      </c>
      <c r="J13" s="6"/>
      <c r="K13" s="6">
        <f>SUM(K5:K11)</f>
        <v>0</v>
      </c>
      <c r="L13" s="6">
        <f>SUM(L5:L11)</f>
        <v>0</v>
      </c>
      <c r="Q13" s="91" t="e">
        <f>SUM(Q5:Q11)</f>
        <v>#DIV/0!</v>
      </c>
      <c r="R13" s="91" t="e">
        <f>SUM(R5:R11)</f>
        <v>#DIV/0!</v>
      </c>
      <c r="T13" s="91">
        <f t="shared" ref="T13:Z13" si="18">SUM(T5:T11)</f>
        <v>0</v>
      </c>
      <c r="U13" s="91">
        <f t="shared" si="18"/>
        <v>0</v>
      </c>
      <c r="V13" s="91">
        <f t="shared" si="18"/>
        <v>0</v>
      </c>
      <c r="W13" s="91">
        <f t="shared" si="18"/>
        <v>0</v>
      </c>
      <c r="X13" s="91">
        <f t="shared" si="18"/>
        <v>0</v>
      </c>
      <c r="Y13" s="91">
        <f t="shared" si="18"/>
        <v>0</v>
      </c>
      <c r="Z13" s="91">
        <f t="shared" si="18"/>
        <v>0</v>
      </c>
      <c r="AA13" s="91"/>
      <c r="AB13" s="91" t="e">
        <f>SUM(AB5:AB11)</f>
        <v>#DIV/0!</v>
      </c>
      <c r="AC13" s="247" t="e">
        <f>SUM(AC5:AC11)</f>
        <v>#DIV/0!</v>
      </c>
    </row>
    <row r="14" spans="3:34" x14ac:dyDescent="0.3">
      <c r="G14" s="17" t="e">
        <f>ROUND(G13/D13*100,0)</f>
        <v>#DIV/0!</v>
      </c>
      <c r="H14" s="17"/>
      <c r="I14" s="17"/>
      <c r="J14" s="17" t="b">
        <f>IF(AND(J5:J11),TRUE,FALSE)</f>
        <v>1</v>
      </c>
      <c r="K14" s="17" t="e">
        <f>ROUND(K13/D13*100,0)</f>
        <v>#DIV/0!</v>
      </c>
      <c r="L14" s="17" t="e">
        <f>ROUND(L13/D13*100,0)</f>
        <v>#DIV/0!</v>
      </c>
      <c r="O14" t="e">
        <f>IF(AND(L14=100,G14=0,K14=0),"A",IF(AND(AND(L14&lt;100,L14&gt;79),G14&lt;21,K14=0),"B",IF(AND(AND(L14&lt;80,L14&gt;69),AND(G14&lt;31,G14&gt;20),K14=0),"C",IF(AND(L14+G14=100,K14=0),"D",IF(AND(G14&gt;70,G14&lt;81),"E",IF(G14&lt;71,"F","F"))))))</f>
        <v>#DIV/0!</v>
      </c>
      <c r="AC14" t="e">
        <f>VLOOKUP(AC13,AC25:AD28,2)</f>
        <v>#DIV/0!</v>
      </c>
      <c r="AD14" s="244" t="e">
        <f>IF(AF12&lt;1,AC14,"F")</f>
        <v>#DIV/0!</v>
      </c>
      <c r="AE14" t="e">
        <f>IF(AND(AD14="A",J14=TRUE),"A+",(IF(AND(AD14="B",J14=TRUE),"B+",(IF(AND(AD14="C",J14=TRUE),"C+",(IF(AND(AD14="B",J14=FALSE),"B",AD14)))))))</f>
        <v>#DIV/0!</v>
      </c>
    </row>
    <row r="15" spans="3:34" x14ac:dyDescent="0.3">
      <c r="J15" t="b">
        <f>IF(AND(J5:J11),TRUE,FALSE)</f>
        <v>1</v>
      </c>
      <c r="O15" t="e">
        <f>IF(K14&gt;0,"F",IF(AND(J15=FALSE,G13&gt;0),"P*","P"))</f>
        <v>#DIV/0!</v>
      </c>
      <c r="AB15" t="e">
        <f>IF(AND(Sheet4!T12=6,'Sheet2 (2)'!J14=TRUE),1,0)</f>
        <v>#N/A</v>
      </c>
      <c r="AC15" s="242" t="e">
        <f>AD14</f>
        <v>#DIV/0!</v>
      </c>
      <c r="AD15" s="244" t="e">
        <f>IF(AF12&gt;0.9,"Fail Accreditation",VLOOKUP(AC13,AC25:AE28,3))</f>
        <v>#DIV/0!</v>
      </c>
      <c r="AE15" s="244" t="e">
        <f>IF(AC13&gt;=90,"Pass FA with five years accreditation",IF(AB15=0,VLOOKUP(AE14,C55:I62,4),VLOOKUP(AE14,C64:I71,4)))</f>
        <v>#DIV/0!</v>
      </c>
      <c r="AF15" t="e">
        <f>IF(AB15=0,VLOOKUP(AE14,C55:I62,5),VLOOKUP(AE14,C64:I71,5))</f>
        <v>#N/A</v>
      </c>
    </row>
    <row r="21" spans="3:31" x14ac:dyDescent="0.3">
      <c r="C21" t="s">
        <v>163</v>
      </c>
      <c r="D21" t="s">
        <v>164</v>
      </c>
      <c r="E21" t="s">
        <v>165</v>
      </c>
      <c r="F21" t="s">
        <v>166</v>
      </c>
      <c r="G21" t="s">
        <v>167</v>
      </c>
      <c r="H21" t="s">
        <v>168</v>
      </c>
      <c r="I21" t="s">
        <v>169</v>
      </c>
    </row>
    <row r="22" spans="3:31" x14ac:dyDescent="0.3">
      <c r="C22" t="s">
        <v>185</v>
      </c>
      <c r="D22" t="s">
        <v>186</v>
      </c>
      <c r="E22" t="s">
        <v>439</v>
      </c>
      <c r="F22" t="s">
        <v>442</v>
      </c>
      <c r="G22" t="s">
        <v>188</v>
      </c>
      <c r="H22" t="s">
        <v>189</v>
      </c>
      <c r="I22" t="s">
        <v>181</v>
      </c>
    </row>
    <row r="23" spans="3:31" x14ac:dyDescent="0.3">
      <c r="C23" t="s">
        <v>182</v>
      </c>
      <c r="D23" t="s">
        <v>183</v>
      </c>
      <c r="E23" t="s">
        <v>439</v>
      </c>
      <c r="F23" t="s">
        <v>443</v>
      </c>
      <c r="G23" t="s">
        <v>188</v>
      </c>
      <c r="I23" t="s">
        <v>181</v>
      </c>
    </row>
    <row r="24" spans="3:31" x14ac:dyDescent="0.3">
      <c r="C24" t="s">
        <v>178</v>
      </c>
      <c r="D24" t="s">
        <v>179</v>
      </c>
      <c r="E24" t="s">
        <v>439</v>
      </c>
      <c r="F24" t="s">
        <v>444</v>
      </c>
      <c r="G24" t="s">
        <v>188</v>
      </c>
      <c r="I24" t="s">
        <v>181</v>
      </c>
    </row>
    <row r="25" spans="3:31" x14ac:dyDescent="0.3">
      <c r="C25" t="s">
        <v>175</v>
      </c>
      <c r="D25" t="s">
        <v>176</v>
      </c>
      <c r="E25" t="s">
        <v>440</v>
      </c>
      <c r="F25" t="s">
        <v>445</v>
      </c>
      <c r="AC25">
        <v>0</v>
      </c>
      <c r="AD25" t="s">
        <v>170</v>
      </c>
      <c r="AE25" t="s">
        <v>984</v>
      </c>
    </row>
    <row r="26" spans="3:31" x14ac:dyDescent="0.3">
      <c r="C26" t="s">
        <v>173</v>
      </c>
      <c r="D26" t="s">
        <v>174</v>
      </c>
      <c r="E26" t="s">
        <v>441</v>
      </c>
      <c r="F26" t="s">
        <v>480</v>
      </c>
      <c r="AC26">
        <v>60</v>
      </c>
      <c r="AD26" t="s">
        <v>178</v>
      </c>
      <c r="AE26" t="s">
        <v>985</v>
      </c>
    </row>
    <row r="27" spans="3:31" x14ac:dyDescent="0.3">
      <c r="C27" t="s">
        <v>170</v>
      </c>
      <c r="D27" t="s">
        <v>171</v>
      </c>
      <c r="E27" t="s">
        <v>441</v>
      </c>
      <c r="F27" t="s">
        <v>479</v>
      </c>
      <c r="AC27">
        <v>70</v>
      </c>
      <c r="AD27" t="s">
        <v>182</v>
      </c>
      <c r="AE27" t="s">
        <v>986</v>
      </c>
    </row>
    <row r="28" spans="3:31" x14ac:dyDescent="0.3">
      <c r="AC28">
        <v>80</v>
      </c>
      <c r="AD28" t="s">
        <v>185</v>
      </c>
      <c r="AE28" t="s">
        <v>1125</v>
      </c>
    </row>
    <row r="29" spans="3:31" x14ac:dyDescent="0.3">
      <c r="C29" t="s">
        <v>170</v>
      </c>
      <c r="E29" t="s">
        <v>450</v>
      </c>
      <c r="F29" t="s">
        <v>546</v>
      </c>
    </row>
    <row r="30" spans="3:31" x14ac:dyDescent="0.3">
      <c r="C30" t="s">
        <v>448</v>
      </c>
      <c r="E30" t="s">
        <v>449</v>
      </c>
    </row>
    <row r="31" spans="3:31" x14ac:dyDescent="0.3">
      <c r="C31" t="s">
        <v>545</v>
      </c>
      <c r="E31" t="s">
        <v>547</v>
      </c>
      <c r="F31" t="s">
        <v>548</v>
      </c>
    </row>
    <row r="37" spans="3:8" x14ac:dyDescent="0.3">
      <c r="C37" t="s">
        <v>163</v>
      </c>
      <c r="D37" t="s">
        <v>164</v>
      </c>
      <c r="E37" t="s">
        <v>165</v>
      </c>
      <c r="F37" t="s">
        <v>166</v>
      </c>
      <c r="G37" t="s">
        <v>167</v>
      </c>
      <c r="H37" t="s">
        <v>168</v>
      </c>
    </row>
    <row r="38" spans="3:8" x14ac:dyDescent="0.3">
      <c r="C38" t="s">
        <v>185</v>
      </c>
      <c r="D38" t="s">
        <v>186</v>
      </c>
      <c r="E38" t="s">
        <v>180</v>
      </c>
      <c r="F38" t="s">
        <v>187</v>
      </c>
      <c r="G38" t="s">
        <v>188</v>
      </c>
      <c r="H38" t="s">
        <v>189</v>
      </c>
    </row>
    <row r="39" spans="3:8" x14ac:dyDescent="0.3">
      <c r="C39" t="s">
        <v>182</v>
      </c>
      <c r="D39" t="s">
        <v>183</v>
      </c>
      <c r="E39" t="s">
        <v>180</v>
      </c>
      <c r="F39" t="s">
        <v>184</v>
      </c>
      <c r="G39" t="s">
        <v>188</v>
      </c>
    </row>
    <row r="40" spans="3:8" x14ac:dyDescent="0.3">
      <c r="C40" t="s">
        <v>178</v>
      </c>
      <c r="D40" t="s">
        <v>179</v>
      </c>
      <c r="E40" t="s">
        <v>180</v>
      </c>
      <c r="F40" t="s">
        <v>193</v>
      </c>
      <c r="G40" t="s">
        <v>188</v>
      </c>
    </row>
    <row r="41" spans="3:8" x14ac:dyDescent="0.3">
      <c r="C41" t="s">
        <v>175</v>
      </c>
      <c r="D41" t="s">
        <v>176</v>
      </c>
      <c r="E41" t="s">
        <v>190</v>
      </c>
      <c r="F41" t="s">
        <v>177</v>
      </c>
    </row>
    <row r="42" spans="3:8" x14ac:dyDescent="0.3">
      <c r="C42" t="s">
        <v>173</v>
      </c>
      <c r="D42" t="s">
        <v>174</v>
      </c>
      <c r="E42" t="s">
        <v>172</v>
      </c>
      <c r="F42" t="s">
        <v>192</v>
      </c>
    </row>
    <row r="43" spans="3:8" x14ac:dyDescent="0.3">
      <c r="C43" t="s">
        <v>170</v>
      </c>
      <c r="D43" t="s">
        <v>171</v>
      </c>
      <c r="E43" t="s">
        <v>172</v>
      </c>
      <c r="F43" t="s">
        <v>191</v>
      </c>
    </row>
    <row r="46" spans="3:8" x14ac:dyDescent="0.3">
      <c r="C46" t="s">
        <v>163</v>
      </c>
      <c r="D46" t="s">
        <v>164</v>
      </c>
    </row>
    <row r="47" spans="3:8" x14ac:dyDescent="0.3">
      <c r="C47">
        <v>50</v>
      </c>
      <c r="D47" t="s">
        <v>551</v>
      </c>
    </row>
    <row r="48" spans="3:8" x14ac:dyDescent="0.3">
      <c r="C48">
        <v>70</v>
      </c>
      <c r="D48" t="s">
        <v>550</v>
      </c>
    </row>
    <row r="49" spans="3:10" x14ac:dyDescent="0.3">
      <c r="C49">
        <v>80</v>
      </c>
      <c r="D49" t="s">
        <v>549</v>
      </c>
    </row>
    <row r="53" spans="3:10" x14ac:dyDescent="0.3">
      <c r="C53" t="s">
        <v>163</v>
      </c>
      <c r="E53" t="s">
        <v>553</v>
      </c>
      <c r="F53" t="s">
        <v>165</v>
      </c>
      <c r="G53" t="s">
        <v>166</v>
      </c>
      <c r="H53" t="s">
        <v>167</v>
      </c>
      <c r="I53" t="s">
        <v>168</v>
      </c>
      <c r="J53" t="s">
        <v>169</v>
      </c>
    </row>
    <row r="55" spans="3:10" ht="28.8" x14ac:dyDescent="0.3">
      <c r="C55" t="s">
        <v>185</v>
      </c>
      <c r="D55" t="s">
        <v>185</v>
      </c>
      <c r="E55" s="117" t="s">
        <v>722</v>
      </c>
      <c r="F55" s="244" t="s">
        <v>595</v>
      </c>
      <c r="G55" t="s">
        <v>597</v>
      </c>
      <c r="H55" t="s">
        <v>563</v>
      </c>
      <c r="I55" t="s">
        <v>564</v>
      </c>
      <c r="J55" t="s">
        <v>181</v>
      </c>
    </row>
    <row r="56" spans="3:10" ht="28.8" x14ac:dyDescent="0.3">
      <c r="C56" t="s">
        <v>723</v>
      </c>
      <c r="D56" t="s">
        <v>723</v>
      </c>
      <c r="E56" s="117" t="s">
        <v>596</v>
      </c>
      <c r="F56" s="244" t="s">
        <v>595</v>
      </c>
      <c r="G56" t="s">
        <v>597</v>
      </c>
      <c r="H56" t="s">
        <v>563</v>
      </c>
      <c r="I56" t="s">
        <v>564</v>
      </c>
      <c r="J56" t="s">
        <v>181</v>
      </c>
    </row>
    <row r="57" spans="3:10" ht="28.8" x14ac:dyDescent="0.3">
      <c r="C57" t="s">
        <v>182</v>
      </c>
      <c r="D57" s="19" t="s">
        <v>512</v>
      </c>
      <c r="E57" s="117" t="s">
        <v>593</v>
      </c>
      <c r="F57" s="244" t="s">
        <v>595</v>
      </c>
      <c r="G57" t="s">
        <v>599</v>
      </c>
      <c r="H57" t="s">
        <v>565</v>
      </c>
      <c r="I57" t="s">
        <v>556</v>
      </c>
      <c r="J57" t="s">
        <v>558</v>
      </c>
    </row>
    <row r="58" spans="3:10" ht="28.8" x14ac:dyDescent="0.3">
      <c r="C58" t="s">
        <v>645</v>
      </c>
      <c r="D58" t="s">
        <v>645</v>
      </c>
      <c r="E58" s="117" t="s">
        <v>594</v>
      </c>
      <c r="F58" s="244" t="s">
        <v>595</v>
      </c>
      <c r="G58" t="s">
        <v>598</v>
      </c>
      <c r="H58" t="s">
        <v>565</v>
      </c>
      <c r="I58" t="s">
        <v>556</v>
      </c>
      <c r="J58" t="s">
        <v>558</v>
      </c>
    </row>
    <row r="59" spans="3:10" ht="28.8" x14ac:dyDescent="0.3">
      <c r="C59" t="s">
        <v>178</v>
      </c>
      <c r="D59" s="19" t="s">
        <v>512</v>
      </c>
      <c r="E59" s="117" t="s">
        <v>590</v>
      </c>
      <c r="F59" s="244" t="s">
        <v>595</v>
      </c>
      <c r="G59" t="s">
        <v>601</v>
      </c>
      <c r="H59" t="s">
        <v>555</v>
      </c>
      <c r="I59" t="s">
        <v>556</v>
      </c>
      <c r="J59" t="s">
        <v>557</v>
      </c>
    </row>
    <row r="60" spans="3:10" ht="28.8" x14ac:dyDescent="0.3">
      <c r="C60" t="s">
        <v>644</v>
      </c>
      <c r="D60" t="s">
        <v>644</v>
      </c>
      <c r="E60" s="117" t="s">
        <v>591</v>
      </c>
      <c r="F60" s="244" t="s">
        <v>592</v>
      </c>
      <c r="G60" t="s">
        <v>600</v>
      </c>
      <c r="H60" t="s">
        <v>555</v>
      </c>
      <c r="I60" t="s">
        <v>556</v>
      </c>
      <c r="J60" t="s">
        <v>557</v>
      </c>
    </row>
    <row r="61" spans="3:10" x14ac:dyDescent="0.3">
      <c r="C61" t="s">
        <v>566</v>
      </c>
      <c r="D61" t="s">
        <v>566</v>
      </c>
      <c r="E61" t="s">
        <v>588</v>
      </c>
      <c r="F61" t="s">
        <v>589</v>
      </c>
      <c r="G61" t="s">
        <v>602</v>
      </c>
    </row>
    <row r="62" spans="3:10" x14ac:dyDescent="0.3">
      <c r="C62" t="s">
        <v>170</v>
      </c>
      <c r="D62" t="s">
        <v>170</v>
      </c>
      <c r="E62" t="s">
        <v>588</v>
      </c>
      <c r="F62" t="s">
        <v>589</v>
      </c>
      <c r="G62" t="s">
        <v>602</v>
      </c>
      <c r="H62" t="s">
        <v>181</v>
      </c>
      <c r="I62" t="s">
        <v>181</v>
      </c>
      <c r="J62" t="s">
        <v>554</v>
      </c>
    </row>
    <row r="64" spans="3:10" ht="28.8" x14ac:dyDescent="0.3">
      <c r="C64" t="s">
        <v>185</v>
      </c>
      <c r="D64" t="s">
        <v>185</v>
      </c>
      <c r="E64" s="117" t="s">
        <v>722</v>
      </c>
      <c r="F64" t="s">
        <v>671</v>
      </c>
      <c r="G64" t="s">
        <v>597</v>
      </c>
      <c r="H64" t="s">
        <v>563</v>
      </c>
      <c r="I64" t="s">
        <v>564</v>
      </c>
      <c r="J64" t="s">
        <v>181</v>
      </c>
    </row>
    <row r="65" spans="3:10" ht="28.8" x14ac:dyDescent="0.3">
      <c r="C65" t="s">
        <v>723</v>
      </c>
      <c r="D65" t="s">
        <v>723</v>
      </c>
      <c r="E65" s="117" t="s">
        <v>596</v>
      </c>
      <c r="F65" t="s">
        <v>595</v>
      </c>
      <c r="G65" t="s">
        <v>597</v>
      </c>
      <c r="H65" t="s">
        <v>563</v>
      </c>
      <c r="I65" t="s">
        <v>564</v>
      </c>
      <c r="J65" t="s">
        <v>181</v>
      </c>
    </row>
    <row r="66" spans="3:10" ht="28.8" x14ac:dyDescent="0.3">
      <c r="C66" t="s">
        <v>182</v>
      </c>
      <c r="D66" t="s">
        <v>182</v>
      </c>
      <c r="E66" s="117" t="s">
        <v>672</v>
      </c>
      <c r="F66" t="s">
        <v>671</v>
      </c>
      <c r="G66" t="s">
        <v>599</v>
      </c>
      <c r="H66" t="s">
        <v>565</v>
      </c>
      <c r="I66" t="s">
        <v>556</v>
      </c>
      <c r="J66" t="s">
        <v>558</v>
      </c>
    </row>
    <row r="67" spans="3:10" ht="28.8" x14ac:dyDescent="0.3">
      <c r="C67" t="s">
        <v>645</v>
      </c>
      <c r="D67" t="s">
        <v>182</v>
      </c>
      <c r="E67" s="117" t="s">
        <v>672</v>
      </c>
      <c r="F67" t="s">
        <v>595</v>
      </c>
      <c r="G67" t="s">
        <v>598</v>
      </c>
      <c r="H67" t="s">
        <v>565</v>
      </c>
      <c r="I67" t="s">
        <v>556</v>
      </c>
      <c r="J67" t="s">
        <v>558</v>
      </c>
    </row>
    <row r="68" spans="3:10" ht="28.8" x14ac:dyDescent="0.3">
      <c r="C68" t="s">
        <v>178</v>
      </c>
      <c r="D68" t="s">
        <v>178</v>
      </c>
      <c r="E68" s="117" t="s">
        <v>673</v>
      </c>
      <c r="F68" t="s">
        <v>671</v>
      </c>
      <c r="G68" t="s">
        <v>601</v>
      </c>
      <c r="H68" t="s">
        <v>555</v>
      </c>
      <c r="I68" t="s">
        <v>556</v>
      </c>
      <c r="J68" t="s">
        <v>557</v>
      </c>
    </row>
    <row r="69" spans="3:10" ht="28.8" x14ac:dyDescent="0.3">
      <c r="C69" t="s">
        <v>644</v>
      </c>
      <c r="D69" t="s">
        <v>178</v>
      </c>
      <c r="E69" s="117" t="s">
        <v>673</v>
      </c>
      <c r="F69" t="s">
        <v>592</v>
      </c>
      <c r="G69" t="s">
        <v>600</v>
      </c>
      <c r="H69" t="s">
        <v>555</v>
      </c>
      <c r="I69" t="s">
        <v>556</v>
      </c>
      <c r="J69" t="s">
        <v>557</v>
      </c>
    </row>
    <row r="70" spans="3:10" x14ac:dyDescent="0.3">
      <c r="C70" t="s">
        <v>566</v>
      </c>
      <c r="D70" t="s">
        <v>566</v>
      </c>
      <c r="E70" t="s">
        <v>588</v>
      </c>
      <c r="F70" t="s">
        <v>589</v>
      </c>
      <c r="G70" t="s">
        <v>602</v>
      </c>
    </row>
    <row r="71" spans="3:10" x14ac:dyDescent="0.3">
      <c r="C71" t="s">
        <v>170</v>
      </c>
      <c r="D71" t="s">
        <v>170</v>
      </c>
      <c r="E71" t="s">
        <v>588</v>
      </c>
      <c r="F71" t="s">
        <v>589</v>
      </c>
      <c r="G71" t="s">
        <v>602</v>
      </c>
      <c r="H71" t="s">
        <v>181</v>
      </c>
      <c r="I71" t="s">
        <v>181</v>
      </c>
      <c r="J71" t="s">
        <v>554</v>
      </c>
    </row>
    <row r="75" spans="3:10" x14ac:dyDescent="0.3">
      <c r="C75">
        <v>80</v>
      </c>
      <c r="D75" t="s">
        <v>185</v>
      </c>
    </row>
    <row r="76" spans="3:10" x14ac:dyDescent="0.3">
      <c r="C76">
        <v>70</v>
      </c>
      <c r="D76" t="s">
        <v>182</v>
      </c>
    </row>
    <row r="77" spans="3:10" x14ac:dyDescent="0.3">
      <c r="C77">
        <v>60</v>
      </c>
      <c r="D77" t="s">
        <v>178</v>
      </c>
    </row>
    <row r="78" spans="3:10" x14ac:dyDescent="0.3">
      <c r="C78">
        <v>0</v>
      </c>
      <c r="D78" t="s">
        <v>170</v>
      </c>
    </row>
    <row r="85" spans="3:3" x14ac:dyDescent="0.3">
      <c r="C85" t="s">
        <v>562</v>
      </c>
    </row>
    <row r="88" spans="3:3" x14ac:dyDescent="0.3">
      <c r="C88" t="s">
        <v>559</v>
      </c>
    </row>
    <row r="89" spans="3:3" x14ac:dyDescent="0.3">
      <c r="C89" t="s">
        <v>560</v>
      </c>
    </row>
    <row r="90" spans="3:3" x14ac:dyDescent="0.3">
      <c r="C90" t="s">
        <v>561</v>
      </c>
    </row>
  </sheetData>
  <sheetProtection selectLockedCells="1" selectUnlockedCells="1"/>
  <pageMargins left="0.7" right="0.7" top="0.75" bottom="0.75" header="0.3" footer="0.3"/>
  <pageSetup paperSize="9"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1"/>
  <dimension ref="B3:F16"/>
  <sheetViews>
    <sheetView showGridLines="0" showRowColHeaders="0" zoomScale="90" zoomScaleNormal="90" workbookViewId="0">
      <selection activeCell="H4" sqref="H4"/>
    </sheetView>
  </sheetViews>
  <sheetFormatPr defaultRowHeight="14.4" x14ac:dyDescent="0.3"/>
  <cols>
    <col min="1" max="1" width="4" customWidth="1"/>
    <col min="2" max="2" width="11.109375" customWidth="1"/>
    <col min="3" max="3" width="26.88671875" customWidth="1"/>
    <col min="4" max="6" width="30.5546875" customWidth="1"/>
  </cols>
  <sheetData>
    <row r="3" spans="2:6" s="235" customFormat="1" ht="42.9" customHeight="1" x14ac:dyDescent="0.3">
      <c r="B3" s="675" t="s">
        <v>792</v>
      </c>
      <c r="C3" s="675" t="s">
        <v>395</v>
      </c>
      <c r="D3" s="675" t="s">
        <v>888</v>
      </c>
      <c r="E3" s="675" t="s">
        <v>887</v>
      </c>
      <c r="F3" s="675" t="s">
        <v>1002</v>
      </c>
    </row>
    <row r="4" spans="2:6" s="112" customFormat="1" ht="74.099999999999994" customHeight="1" x14ac:dyDescent="0.3">
      <c r="B4" s="676"/>
      <c r="C4" s="676"/>
      <c r="D4" s="676"/>
      <c r="E4" s="676"/>
      <c r="F4" s="676"/>
    </row>
    <row r="5" spans="2:6" ht="54" customHeight="1" x14ac:dyDescent="0.3">
      <c r="B5" s="236" t="s">
        <v>118</v>
      </c>
      <c r="C5" s="237" t="s">
        <v>787</v>
      </c>
      <c r="D5" s="238"/>
      <c r="E5" s="236"/>
      <c r="F5" s="236"/>
    </row>
    <row r="6" spans="2:6" ht="44.1" customHeight="1" x14ac:dyDescent="0.3">
      <c r="B6" s="236" t="s">
        <v>122</v>
      </c>
      <c r="C6" s="237" t="s">
        <v>788</v>
      </c>
      <c r="D6" s="236"/>
      <c r="E6" s="238"/>
      <c r="F6" s="236"/>
    </row>
    <row r="7" spans="2:6" ht="39.9" customHeight="1" x14ac:dyDescent="0.3">
      <c r="B7" s="236" t="s">
        <v>121</v>
      </c>
      <c r="C7" s="237" t="s">
        <v>789</v>
      </c>
      <c r="D7" s="236"/>
      <c r="E7" s="236"/>
      <c r="F7" s="236"/>
    </row>
    <row r="8" spans="2:6" ht="43.5" customHeight="1" x14ac:dyDescent="0.3">
      <c r="B8" s="236" t="s">
        <v>120</v>
      </c>
      <c r="C8" s="239" t="s">
        <v>790</v>
      </c>
      <c r="D8" s="236"/>
      <c r="E8" s="236"/>
      <c r="F8" s="238"/>
    </row>
    <row r="9" spans="2:6" ht="47.4" customHeight="1" x14ac:dyDescent="0.3">
      <c r="B9" s="236" t="s">
        <v>119</v>
      </c>
      <c r="C9" s="239" t="s">
        <v>791</v>
      </c>
      <c r="D9" s="236"/>
      <c r="E9" s="236"/>
      <c r="F9" s="238"/>
    </row>
    <row r="11" spans="2:6" x14ac:dyDescent="0.3">
      <c r="B11" s="144" t="s">
        <v>416</v>
      </c>
    </row>
    <row r="12" spans="2:6" x14ac:dyDescent="0.3">
      <c r="B12" s="240" t="s">
        <v>1001</v>
      </c>
    </row>
    <row r="13" spans="2:6" x14ac:dyDescent="0.3">
      <c r="B13" s="240"/>
    </row>
    <row r="14" spans="2:6" x14ac:dyDescent="0.3">
      <c r="B14" s="240"/>
    </row>
    <row r="15" spans="2:6" x14ac:dyDescent="0.3">
      <c r="B15" s="241"/>
    </row>
    <row r="16" spans="2:6" x14ac:dyDescent="0.3">
      <c r="B16" s="241"/>
    </row>
  </sheetData>
  <sheetProtection algorithmName="SHA-512" hashValue="4BWJ6Yx4MhYVkm09Ln8U/ou7mlsb2rJIbmPEGE6LFLiTDnNY2+kN5qxLiWtfE5QGsVbc5NKgkUIXEWC/z2R7/g==" saltValue="APtG8hRw73pV/BS2cPCUig==" spinCount="100000" sheet="1" selectLockedCells="1" selectUnlockedCells="1"/>
  <mergeCells count="5">
    <mergeCell ref="D3:D4"/>
    <mergeCell ref="E3:E4"/>
    <mergeCell ref="F3:F4"/>
    <mergeCell ref="C3:C4"/>
    <mergeCell ref="B3:B4"/>
  </mergeCells>
  <pageMargins left="0.7" right="0.7" top="0.75" bottom="0.75" header="0.3" footer="0.3"/>
  <pageSetup orientation="portrait" horizontalDpi="1200" verticalDpi="120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3"/>
  <dimension ref="B2:K60"/>
  <sheetViews>
    <sheetView showGridLines="0" showRowColHeaders="0" zoomScaleNormal="100" workbookViewId="0"/>
  </sheetViews>
  <sheetFormatPr defaultRowHeight="14.4" x14ac:dyDescent="0.3"/>
  <cols>
    <col min="1" max="1" width="3.88671875" customWidth="1"/>
    <col min="12" max="12" width="3.109375" customWidth="1"/>
  </cols>
  <sheetData>
    <row r="2" spans="2:11" x14ac:dyDescent="0.3">
      <c r="B2" s="1" t="s">
        <v>658</v>
      </c>
    </row>
    <row r="3" spans="2:11" ht="15" thickBot="1" x14ac:dyDescent="0.35"/>
    <row r="4" spans="2:11" x14ac:dyDescent="0.3">
      <c r="B4" s="424"/>
      <c r="C4" s="425"/>
      <c r="D4" s="425"/>
      <c r="E4" s="425"/>
      <c r="F4" s="425"/>
      <c r="G4" s="425"/>
      <c r="H4" s="425"/>
      <c r="I4" s="425"/>
      <c r="J4" s="425"/>
      <c r="K4" s="426"/>
    </row>
    <row r="5" spans="2:11" x14ac:dyDescent="0.3">
      <c r="B5" s="427"/>
      <c r="C5" s="428"/>
      <c r="D5" s="428"/>
      <c r="E5" s="428"/>
      <c r="F5" s="428"/>
      <c r="G5" s="428"/>
      <c r="H5" s="428"/>
      <c r="I5" s="428"/>
      <c r="J5" s="428"/>
      <c r="K5" s="429"/>
    </row>
    <row r="6" spans="2:11" x14ac:dyDescent="0.3">
      <c r="B6" s="427"/>
      <c r="C6" s="428"/>
      <c r="D6" s="428"/>
      <c r="E6" s="428"/>
      <c r="F6" s="428"/>
      <c r="G6" s="428"/>
      <c r="H6" s="428"/>
      <c r="I6" s="428"/>
      <c r="J6" s="428"/>
      <c r="K6" s="429"/>
    </row>
    <row r="7" spans="2:11" x14ac:dyDescent="0.3">
      <c r="B7" s="427"/>
      <c r="C7" s="428"/>
      <c r="D7" s="428"/>
      <c r="E7" s="428"/>
      <c r="F7" s="428"/>
      <c r="G7" s="428"/>
      <c r="H7" s="428"/>
      <c r="I7" s="428"/>
      <c r="J7" s="428"/>
      <c r="K7" s="429"/>
    </row>
    <row r="8" spans="2:11" x14ac:dyDescent="0.3">
      <c r="B8" s="427"/>
      <c r="C8" s="428"/>
      <c r="D8" s="428"/>
      <c r="E8" s="428"/>
      <c r="F8" s="428"/>
      <c r="G8" s="428"/>
      <c r="H8" s="428"/>
      <c r="I8" s="428"/>
      <c r="J8" s="428"/>
      <c r="K8" s="429"/>
    </row>
    <row r="9" spans="2:11" x14ac:dyDescent="0.3">
      <c r="B9" s="427"/>
      <c r="C9" s="428"/>
      <c r="D9" s="428"/>
      <c r="E9" s="428"/>
      <c r="F9" s="428"/>
      <c r="G9" s="428"/>
      <c r="H9" s="428"/>
      <c r="I9" s="428"/>
      <c r="J9" s="428"/>
      <c r="K9" s="429"/>
    </row>
    <row r="10" spans="2:11" x14ac:dyDescent="0.3">
      <c r="B10" s="427"/>
      <c r="C10" s="428"/>
      <c r="D10" s="428"/>
      <c r="E10" s="428"/>
      <c r="F10" s="428"/>
      <c r="G10" s="428"/>
      <c r="H10" s="428"/>
      <c r="I10" s="428"/>
      <c r="J10" s="428"/>
      <c r="K10" s="429"/>
    </row>
    <row r="11" spans="2:11" x14ac:dyDescent="0.3">
      <c r="B11" s="427"/>
      <c r="C11" s="428"/>
      <c r="D11" s="428"/>
      <c r="E11" s="428"/>
      <c r="F11" s="428"/>
      <c r="G11" s="428"/>
      <c r="H11" s="428"/>
      <c r="I11" s="428"/>
      <c r="J11" s="428"/>
      <c r="K11" s="429"/>
    </row>
    <row r="12" spans="2:11" x14ac:dyDescent="0.3">
      <c r="B12" s="427"/>
      <c r="C12" s="428"/>
      <c r="D12" s="428"/>
      <c r="E12" s="428"/>
      <c r="F12" s="428"/>
      <c r="G12" s="428"/>
      <c r="H12" s="428"/>
      <c r="I12" s="428"/>
      <c r="J12" s="428"/>
      <c r="K12" s="429"/>
    </row>
    <row r="13" spans="2:11" x14ac:dyDescent="0.3">
      <c r="B13" s="427"/>
      <c r="C13" s="428"/>
      <c r="D13" s="428"/>
      <c r="E13" s="428"/>
      <c r="F13" s="428"/>
      <c r="G13" s="428"/>
      <c r="H13" s="428"/>
      <c r="I13" s="428"/>
      <c r="J13" s="428"/>
      <c r="K13" s="429"/>
    </row>
    <row r="14" spans="2:11" x14ac:dyDescent="0.3">
      <c r="B14" s="427"/>
      <c r="C14" s="428"/>
      <c r="D14" s="428"/>
      <c r="E14" s="428"/>
      <c r="F14" s="428"/>
      <c r="G14" s="428"/>
      <c r="H14" s="428"/>
      <c r="I14" s="428"/>
      <c r="J14" s="428"/>
      <c r="K14" s="429"/>
    </row>
    <row r="15" spans="2:11" x14ac:dyDescent="0.3">
      <c r="B15" s="427"/>
      <c r="C15" s="428"/>
      <c r="D15" s="428"/>
      <c r="E15" s="428"/>
      <c r="F15" s="428"/>
      <c r="G15" s="428"/>
      <c r="H15" s="428"/>
      <c r="I15" s="428"/>
      <c r="J15" s="428"/>
      <c r="K15" s="429"/>
    </row>
    <row r="16" spans="2:11" x14ac:dyDescent="0.3">
      <c r="B16" s="427"/>
      <c r="C16" s="428"/>
      <c r="D16" s="428"/>
      <c r="E16" s="428"/>
      <c r="F16" s="428"/>
      <c r="G16" s="428"/>
      <c r="H16" s="428"/>
      <c r="I16" s="428"/>
      <c r="J16" s="428"/>
      <c r="K16" s="429"/>
    </row>
    <row r="17" spans="2:11" x14ac:dyDescent="0.3">
      <c r="B17" s="427"/>
      <c r="C17" s="428"/>
      <c r="D17" s="428"/>
      <c r="E17" s="428"/>
      <c r="F17" s="428"/>
      <c r="G17" s="428"/>
      <c r="H17" s="428"/>
      <c r="I17" s="428"/>
      <c r="J17" s="428"/>
      <c r="K17" s="429"/>
    </row>
    <row r="18" spans="2:11" x14ac:dyDescent="0.3">
      <c r="B18" s="427"/>
      <c r="C18" s="428"/>
      <c r="D18" s="428"/>
      <c r="E18" s="428"/>
      <c r="F18" s="428"/>
      <c r="G18" s="428"/>
      <c r="H18" s="428"/>
      <c r="I18" s="428"/>
      <c r="J18" s="428"/>
      <c r="K18" s="429"/>
    </row>
    <row r="19" spans="2:11" x14ac:dyDescent="0.3">
      <c r="B19" s="427"/>
      <c r="C19" s="428"/>
      <c r="D19" s="428"/>
      <c r="E19" s="428"/>
      <c r="F19" s="428"/>
      <c r="G19" s="428"/>
      <c r="H19" s="428"/>
      <c r="I19" s="428"/>
      <c r="J19" s="428"/>
      <c r="K19" s="429"/>
    </row>
    <row r="20" spans="2:11" x14ac:dyDescent="0.3">
      <c r="B20" s="427"/>
      <c r="C20" s="428"/>
      <c r="D20" s="428"/>
      <c r="E20" s="428"/>
      <c r="F20" s="428"/>
      <c r="G20" s="428"/>
      <c r="H20" s="428"/>
      <c r="I20" s="428"/>
      <c r="J20" s="428"/>
      <c r="K20" s="429"/>
    </row>
    <row r="21" spans="2:11" x14ac:dyDescent="0.3">
      <c r="B21" s="427"/>
      <c r="C21" s="428"/>
      <c r="D21" s="428"/>
      <c r="E21" s="428"/>
      <c r="F21" s="428"/>
      <c r="G21" s="428"/>
      <c r="H21" s="428"/>
      <c r="I21" s="428"/>
      <c r="J21" s="428"/>
      <c r="K21" s="429"/>
    </row>
    <row r="22" spans="2:11" x14ac:dyDescent="0.3">
      <c r="B22" s="427"/>
      <c r="C22" s="428"/>
      <c r="D22" s="428"/>
      <c r="E22" s="428"/>
      <c r="F22" s="428"/>
      <c r="G22" s="428"/>
      <c r="H22" s="428"/>
      <c r="I22" s="428"/>
      <c r="J22" s="428"/>
      <c r="K22" s="429"/>
    </row>
    <row r="23" spans="2:11" x14ac:dyDescent="0.3">
      <c r="B23" s="427"/>
      <c r="C23" s="428"/>
      <c r="D23" s="428"/>
      <c r="E23" s="428"/>
      <c r="F23" s="428"/>
      <c r="G23" s="428"/>
      <c r="H23" s="428"/>
      <c r="I23" s="428"/>
      <c r="J23" s="428"/>
      <c r="K23" s="429"/>
    </row>
    <row r="24" spans="2:11" x14ac:dyDescent="0.3">
      <c r="B24" s="427"/>
      <c r="C24" s="428"/>
      <c r="D24" s="428"/>
      <c r="E24" s="428"/>
      <c r="F24" s="428"/>
      <c r="G24" s="428"/>
      <c r="H24" s="428"/>
      <c r="I24" s="428"/>
      <c r="J24" s="428"/>
      <c r="K24" s="429"/>
    </row>
    <row r="25" spans="2:11" x14ac:dyDescent="0.3">
      <c r="B25" s="427"/>
      <c r="C25" s="428"/>
      <c r="D25" s="428"/>
      <c r="E25" s="428"/>
      <c r="F25" s="428"/>
      <c r="G25" s="428"/>
      <c r="H25" s="428"/>
      <c r="I25" s="428"/>
      <c r="J25" s="428"/>
      <c r="K25" s="429"/>
    </row>
    <row r="26" spans="2:11" x14ac:dyDescent="0.3">
      <c r="B26" s="427"/>
      <c r="C26" s="428"/>
      <c r="D26" s="428"/>
      <c r="E26" s="428"/>
      <c r="F26" s="428"/>
      <c r="G26" s="428"/>
      <c r="H26" s="428"/>
      <c r="I26" s="428"/>
      <c r="J26" s="428"/>
      <c r="K26" s="429"/>
    </row>
    <row r="27" spans="2:11" x14ac:dyDescent="0.3">
      <c r="B27" s="427"/>
      <c r="C27" s="428"/>
      <c r="D27" s="428"/>
      <c r="E27" s="428"/>
      <c r="F27" s="428"/>
      <c r="G27" s="428"/>
      <c r="H27" s="428"/>
      <c r="I27" s="428"/>
      <c r="J27" s="428"/>
      <c r="K27" s="429"/>
    </row>
    <row r="28" spans="2:11" x14ac:dyDescent="0.3">
      <c r="B28" s="427"/>
      <c r="C28" s="428"/>
      <c r="D28" s="428"/>
      <c r="E28" s="428"/>
      <c r="F28" s="428"/>
      <c r="G28" s="428"/>
      <c r="H28" s="428"/>
      <c r="I28" s="428"/>
      <c r="J28" s="428"/>
      <c r="K28" s="429"/>
    </row>
    <row r="29" spans="2:11" x14ac:dyDescent="0.3">
      <c r="B29" s="427"/>
      <c r="C29" s="428"/>
      <c r="D29" s="428"/>
      <c r="E29" s="428"/>
      <c r="F29" s="428"/>
      <c r="G29" s="428"/>
      <c r="H29" s="428"/>
      <c r="I29" s="428"/>
      <c r="J29" s="428"/>
      <c r="K29" s="429"/>
    </row>
    <row r="30" spans="2:11" x14ac:dyDescent="0.3">
      <c r="B30" s="427"/>
      <c r="C30" s="428"/>
      <c r="D30" s="428"/>
      <c r="E30" s="428"/>
      <c r="F30" s="428"/>
      <c r="G30" s="428"/>
      <c r="H30" s="428"/>
      <c r="I30" s="428"/>
      <c r="J30" s="428"/>
      <c r="K30" s="429"/>
    </row>
    <row r="31" spans="2:11" x14ac:dyDescent="0.3">
      <c r="B31" s="427"/>
      <c r="C31" s="428"/>
      <c r="D31" s="428"/>
      <c r="E31" s="428"/>
      <c r="F31" s="428"/>
      <c r="G31" s="428"/>
      <c r="H31" s="428"/>
      <c r="I31" s="428"/>
      <c r="J31" s="428"/>
      <c r="K31" s="429"/>
    </row>
    <row r="32" spans="2:11" x14ac:dyDescent="0.3">
      <c r="B32" s="427"/>
      <c r="C32" s="428"/>
      <c r="D32" s="428"/>
      <c r="E32" s="428"/>
      <c r="F32" s="428"/>
      <c r="G32" s="428"/>
      <c r="H32" s="428"/>
      <c r="I32" s="428"/>
      <c r="J32" s="428"/>
      <c r="K32" s="429"/>
    </row>
    <row r="33" spans="2:11" x14ac:dyDescent="0.3">
      <c r="B33" s="427"/>
      <c r="C33" s="428"/>
      <c r="D33" s="428"/>
      <c r="E33" s="428"/>
      <c r="F33" s="428"/>
      <c r="G33" s="428"/>
      <c r="H33" s="428"/>
      <c r="I33" s="428"/>
      <c r="J33" s="428"/>
      <c r="K33" s="429"/>
    </row>
    <row r="34" spans="2:11" x14ac:dyDescent="0.3">
      <c r="B34" s="427"/>
      <c r="C34" s="428"/>
      <c r="D34" s="428"/>
      <c r="E34" s="428"/>
      <c r="F34" s="428"/>
      <c r="G34" s="428"/>
      <c r="H34" s="428"/>
      <c r="I34" s="428"/>
      <c r="J34" s="428"/>
      <c r="K34" s="429"/>
    </row>
    <row r="35" spans="2:11" x14ac:dyDescent="0.3">
      <c r="B35" s="427"/>
      <c r="C35" s="428"/>
      <c r="D35" s="428"/>
      <c r="E35" s="428"/>
      <c r="F35" s="428"/>
      <c r="G35" s="428"/>
      <c r="H35" s="428"/>
      <c r="I35" s="428"/>
      <c r="J35" s="428"/>
      <c r="K35" s="429"/>
    </row>
    <row r="36" spans="2:11" x14ac:dyDescent="0.3">
      <c r="B36" s="427"/>
      <c r="C36" s="428"/>
      <c r="D36" s="428"/>
      <c r="E36" s="428"/>
      <c r="F36" s="428"/>
      <c r="G36" s="428"/>
      <c r="H36" s="428"/>
      <c r="I36" s="428"/>
      <c r="J36" s="428"/>
      <c r="K36" s="429"/>
    </row>
    <row r="37" spans="2:11" x14ac:dyDescent="0.3">
      <c r="B37" s="427"/>
      <c r="C37" s="428"/>
      <c r="D37" s="428"/>
      <c r="E37" s="428"/>
      <c r="F37" s="428"/>
      <c r="G37" s="428"/>
      <c r="H37" s="428"/>
      <c r="I37" s="428"/>
      <c r="J37" s="428"/>
      <c r="K37" s="429"/>
    </row>
    <row r="38" spans="2:11" x14ac:dyDescent="0.3">
      <c r="B38" s="427"/>
      <c r="C38" s="428"/>
      <c r="D38" s="428"/>
      <c r="E38" s="428"/>
      <c r="F38" s="428"/>
      <c r="G38" s="428"/>
      <c r="H38" s="428"/>
      <c r="I38" s="428"/>
      <c r="J38" s="428"/>
      <c r="K38" s="429"/>
    </row>
    <row r="39" spans="2:11" x14ac:dyDescent="0.3">
      <c r="B39" s="427"/>
      <c r="C39" s="428"/>
      <c r="D39" s="428"/>
      <c r="E39" s="428"/>
      <c r="F39" s="428"/>
      <c r="G39" s="428"/>
      <c r="H39" s="428"/>
      <c r="I39" s="428"/>
      <c r="J39" s="428"/>
      <c r="K39" s="429"/>
    </row>
    <row r="40" spans="2:11" x14ac:dyDescent="0.3">
      <c r="B40" s="427"/>
      <c r="C40" s="428"/>
      <c r="D40" s="428"/>
      <c r="E40" s="428"/>
      <c r="F40" s="428"/>
      <c r="G40" s="428"/>
      <c r="H40" s="428"/>
      <c r="I40" s="428"/>
      <c r="J40" s="428"/>
      <c r="K40" s="429"/>
    </row>
    <row r="41" spans="2:11" x14ac:dyDescent="0.3">
      <c r="B41" s="427"/>
      <c r="C41" s="428"/>
      <c r="D41" s="428"/>
      <c r="E41" s="428"/>
      <c r="F41" s="428"/>
      <c r="G41" s="428"/>
      <c r="H41" s="428"/>
      <c r="I41" s="428"/>
      <c r="J41" s="428"/>
      <c r="K41" s="429"/>
    </row>
    <row r="42" spans="2:11" x14ac:dyDescent="0.3">
      <c r="B42" s="427"/>
      <c r="C42" s="428"/>
      <c r="D42" s="428"/>
      <c r="E42" s="428"/>
      <c r="F42" s="428"/>
      <c r="G42" s="428"/>
      <c r="H42" s="428"/>
      <c r="I42" s="428"/>
      <c r="J42" s="428"/>
      <c r="K42" s="429"/>
    </row>
    <row r="43" spans="2:11" x14ac:dyDescent="0.3">
      <c r="B43" s="427"/>
      <c r="C43" s="428"/>
      <c r="D43" s="428"/>
      <c r="E43" s="428"/>
      <c r="F43" s="428"/>
      <c r="G43" s="428"/>
      <c r="H43" s="428"/>
      <c r="I43" s="428"/>
      <c r="J43" s="428"/>
      <c r="K43" s="429"/>
    </row>
    <row r="44" spans="2:11" x14ac:dyDescent="0.3">
      <c r="B44" s="427"/>
      <c r="C44" s="428"/>
      <c r="D44" s="428"/>
      <c r="E44" s="428"/>
      <c r="F44" s="428"/>
      <c r="G44" s="428"/>
      <c r="H44" s="428"/>
      <c r="I44" s="428"/>
      <c r="J44" s="428"/>
      <c r="K44" s="429"/>
    </row>
    <row r="45" spans="2:11" x14ac:dyDescent="0.3">
      <c r="B45" s="427"/>
      <c r="C45" s="428"/>
      <c r="D45" s="428"/>
      <c r="E45" s="428"/>
      <c r="F45" s="428"/>
      <c r="G45" s="428"/>
      <c r="H45" s="428"/>
      <c r="I45" s="428"/>
      <c r="J45" s="428"/>
      <c r="K45" s="429"/>
    </row>
    <row r="46" spans="2:11" x14ac:dyDescent="0.3">
      <c r="B46" s="427"/>
      <c r="C46" s="428"/>
      <c r="D46" s="428"/>
      <c r="E46" s="428"/>
      <c r="F46" s="428"/>
      <c r="G46" s="428"/>
      <c r="H46" s="428"/>
      <c r="I46" s="428"/>
      <c r="J46" s="428"/>
      <c r="K46" s="429"/>
    </row>
    <row r="47" spans="2:11" x14ac:dyDescent="0.3">
      <c r="B47" s="427"/>
      <c r="C47" s="428"/>
      <c r="D47" s="428"/>
      <c r="E47" s="428"/>
      <c r="F47" s="428"/>
      <c r="G47" s="428"/>
      <c r="H47" s="428"/>
      <c r="I47" s="428"/>
      <c r="J47" s="428"/>
      <c r="K47" s="429"/>
    </row>
    <row r="48" spans="2:11" x14ac:dyDescent="0.3">
      <c r="B48" s="427"/>
      <c r="C48" s="428"/>
      <c r="D48" s="428"/>
      <c r="E48" s="428"/>
      <c r="F48" s="428"/>
      <c r="G48" s="428"/>
      <c r="H48" s="428"/>
      <c r="I48" s="428"/>
      <c r="J48" s="428"/>
      <c r="K48" s="429"/>
    </row>
    <row r="49" spans="2:11" x14ac:dyDescent="0.3">
      <c r="B49" s="427"/>
      <c r="C49" s="428"/>
      <c r="D49" s="428"/>
      <c r="E49" s="428"/>
      <c r="F49" s="428"/>
      <c r="G49" s="428"/>
      <c r="H49" s="428"/>
      <c r="I49" s="428"/>
      <c r="J49" s="428"/>
      <c r="K49" s="429"/>
    </row>
    <row r="50" spans="2:11" x14ac:dyDescent="0.3">
      <c r="B50" s="427"/>
      <c r="C50" s="428"/>
      <c r="D50" s="428"/>
      <c r="E50" s="428"/>
      <c r="F50" s="428"/>
      <c r="G50" s="428"/>
      <c r="H50" s="428"/>
      <c r="I50" s="428"/>
      <c r="J50" s="428"/>
      <c r="K50" s="429"/>
    </row>
    <row r="51" spans="2:11" x14ac:dyDescent="0.3">
      <c r="B51" s="427"/>
      <c r="C51" s="428"/>
      <c r="D51" s="428"/>
      <c r="E51" s="428"/>
      <c r="F51" s="428"/>
      <c r="G51" s="428"/>
      <c r="H51" s="428"/>
      <c r="I51" s="428"/>
      <c r="J51" s="428"/>
      <c r="K51" s="429"/>
    </row>
    <row r="52" spans="2:11" x14ac:dyDescent="0.3">
      <c r="B52" s="427"/>
      <c r="C52" s="428"/>
      <c r="D52" s="428"/>
      <c r="E52" s="428"/>
      <c r="F52" s="428"/>
      <c r="G52" s="428"/>
      <c r="H52" s="428"/>
      <c r="I52" s="428"/>
      <c r="J52" s="428"/>
      <c r="K52" s="429"/>
    </row>
    <row r="53" spans="2:11" x14ac:dyDescent="0.3">
      <c r="B53" s="427"/>
      <c r="C53" s="428"/>
      <c r="D53" s="428"/>
      <c r="E53" s="428"/>
      <c r="F53" s="428"/>
      <c r="G53" s="428"/>
      <c r="H53" s="428"/>
      <c r="I53" s="428"/>
      <c r="J53" s="428"/>
      <c r="K53" s="429"/>
    </row>
    <row r="54" spans="2:11" x14ac:dyDescent="0.3">
      <c r="B54" s="427"/>
      <c r="C54" s="428"/>
      <c r="D54" s="428"/>
      <c r="E54" s="428"/>
      <c r="F54" s="428"/>
      <c r="G54" s="428"/>
      <c r="H54" s="428"/>
      <c r="I54" s="428"/>
      <c r="J54" s="428"/>
      <c r="K54" s="429"/>
    </row>
    <row r="55" spans="2:11" x14ac:dyDescent="0.3">
      <c r="B55" s="427"/>
      <c r="C55" s="428"/>
      <c r="D55" s="428"/>
      <c r="E55" s="428"/>
      <c r="F55" s="428"/>
      <c r="G55" s="428"/>
      <c r="H55" s="428"/>
      <c r="I55" s="428"/>
      <c r="J55" s="428"/>
      <c r="K55" s="429"/>
    </row>
    <row r="56" spans="2:11" x14ac:dyDescent="0.3">
      <c r="B56" s="427"/>
      <c r="C56" s="428"/>
      <c r="D56" s="428"/>
      <c r="E56" s="428"/>
      <c r="F56" s="428"/>
      <c r="G56" s="428"/>
      <c r="H56" s="428"/>
      <c r="I56" s="428"/>
      <c r="J56" s="428"/>
      <c r="K56" s="429"/>
    </row>
    <row r="57" spans="2:11" x14ac:dyDescent="0.3">
      <c r="B57" s="427"/>
      <c r="C57" s="428"/>
      <c r="D57" s="428"/>
      <c r="E57" s="428"/>
      <c r="F57" s="428"/>
      <c r="G57" s="428"/>
      <c r="H57" s="428"/>
      <c r="I57" s="428"/>
      <c r="J57" s="428"/>
      <c r="K57" s="429"/>
    </row>
    <row r="58" spans="2:11" x14ac:dyDescent="0.3">
      <c r="B58" s="427"/>
      <c r="C58" s="428"/>
      <c r="D58" s="428"/>
      <c r="E58" s="428"/>
      <c r="F58" s="428"/>
      <c r="G58" s="428"/>
      <c r="H58" s="428"/>
      <c r="I58" s="428"/>
      <c r="J58" s="428"/>
      <c r="K58" s="429"/>
    </row>
    <row r="59" spans="2:11" x14ac:dyDescent="0.3">
      <c r="B59" s="427"/>
      <c r="C59" s="428"/>
      <c r="D59" s="428"/>
      <c r="E59" s="428"/>
      <c r="F59" s="428"/>
      <c r="G59" s="428"/>
      <c r="H59" s="428"/>
      <c r="I59" s="428"/>
      <c r="J59" s="428"/>
      <c r="K59" s="429"/>
    </row>
    <row r="60" spans="2:11" ht="15" thickBot="1" x14ac:dyDescent="0.35">
      <c r="B60" s="430"/>
      <c r="C60" s="431"/>
      <c r="D60" s="431"/>
      <c r="E60" s="431"/>
      <c r="F60" s="431"/>
      <c r="G60" s="431"/>
      <c r="H60" s="431"/>
      <c r="I60" s="431"/>
      <c r="J60" s="431"/>
      <c r="K60" s="432"/>
    </row>
  </sheetData>
  <mergeCells count="1">
    <mergeCell ref="B4:K60"/>
  </mergeCells>
  <pageMargins left="0.7" right="0.7" top="0.75" bottom="0.75" header="0.3" footer="0.3"/>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15</vt:i4>
      </vt:variant>
    </vt:vector>
  </HeadingPairs>
  <TitlesOfParts>
    <vt:vector size="49" baseType="lpstr">
      <vt:lpstr>Sheet4</vt:lpstr>
      <vt:lpstr>Sheet4 (2)</vt:lpstr>
      <vt:lpstr>Sheet6</vt:lpstr>
      <vt:lpstr>Sheet1</vt:lpstr>
      <vt:lpstr>Sheet1 (2)</vt:lpstr>
      <vt:lpstr>Sheet1 (3)</vt:lpstr>
      <vt:lpstr>Sheet1 (4)</vt:lpstr>
      <vt:lpstr>Sheet1 (5)</vt:lpstr>
      <vt:lpstr>Sheet1 (6)</vt:lpstr>
      <vt:lpstr>Sheet1 (7)</vt:lpstr>
      <vt:lpstr>Sheet2</vt:lpstr>
      <vt:lpstr>Sheet5</vt:lpstr>
      <vt:lpstr>Sheet3</vt:lpstr>
      <vt:lpstr>Sheet7</vt:lpstr>
      <vt:lpstr>Sheet7 (2)</vt:lpstr>
      <vt:lpstr>Sheet7 (3)</vt:lpstr>
      <vt:lpstr>Sheet7 (4)</vt:lpstr>
      <vt:lpstr>Sheet7 (5)</vt:lpstr>
      <vt:lpstr>Sheet7 (6)</vt:lpstr>
      <vt:lpstr>Sheet7 (7)</vt:lpstr>
      <vt:lpstr>ReportFA</vt:lpstr>
      <vt:lpstr>ReportPA</vt:lpstr>
      <vt:lpstr>Table1</vt:lpstr>
      <vt:lpstr>Table2</vt:lpstr>
      <vt:lpstr>Table3</vt:lpstr>
      <vt:lpstr>Table4</vt:lpstr>
      <vt:lpstr>Table1.1</vt:lpstr>
      <vt:lpstr>Table5</vt:lpstr>
      <vt:lpstr>Table6</vt:lpstr>
      <vt:lpstr>Table7</vt:lpstr>
      <vt:lpstr>Table8</vt:lpstr>
      <vt:lpstr>Sheet2 (2)</vt:lpstr>
      <vt:lpstr>Sheet8</vt:lpstr>
      <vt:lpstr>Sheet9</vt:lpstr>
      <vt:lpstr>Sheet1!_ftn1</vt:lpstr>
      <vt:lpstr>Sheet2!_ftn2</vt:lpstr>
      <vt:lpstr>'Sheet2 (2)'!_ftn2</vt:lpstr>
      <vt:lpstr>Sheet2!_ftn3</vt:lpstr>
      <vt:lpstr>'Sheet2 (2)'!_ftn3</vt:lpstr>
      <vt:lpstr>Sheet2!_ftnref2</vt:lpstr>
      <vt:lpstr>'Sheet2 (2)'!_ftnref2</vt:lpstr>
      <vt:lpstr>'Sheet1 (6)'!OLE_LINK47</vt:lpstr>
      <vt:lpstr>Sheet1!OLE_LINK59</vt:lpstr>
      <vt:lpstr>Sheet1!OLE_LINK9</vt:lpstr>
      <vt:lpstr>ReportFA!Print_Area</vt:lpstr>
      <vt:lpstr>ReportPA!Print_Area</vt:lpstr>
      <vt:lpstr>Sheet4!Print_Area</vt:lpstr>
      <vt:lpstr>Sheet9!Print_Area</vt:lpstr>
      <vt:lpstr>Table3!Print_Titles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 Nadzri</dc:creator>
  <cp:lastModifiedBy>MUHAMMAD SYAHMI AL ILMAM BIN MUSTAFAR AL BAKRI</cp:lastModifiedBy>
  <cp:lastPrinted>2026-10-28T03:15:00Z</cp:lastPrinted>
  <dcterms:created xsi:type="dcterms:W3CDTF">2016-05-10T03:35:08Z</dcterms:created>
  <dcterms:modified xsi:type="dcterms:W3CDTF">2026-10-29T02:53:36Z</dcterms:modified>
</cp:coreProperties>
</file>